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20" windowWidth="15480" windowHeight="5580" tabRatio="599" activeTab="0"/>
  </bookViews>
  <sheets>
    <sheet name="úvodná str." sheetId="1" r:id="rId1"/>
    <sheet name="komentár" sheetId="2" r:id="rId2"/>
    <sheet name="T1-Dotácie podľa DZ" sheetId="3" r:id="rId3"/>
    <sheet name="T2-Ostatné dot mimo MŠ SR" sheetId="4" r:id="rId4"/>
    <sheet name="T3-Výnosy" sheetId="5" r:id="rId5"/>
    <sheet name="T4-Výnosy zo školného" sheetId="6" r:id="rId6"/>
    <sheet name="T5 - Analýza nákladov" sheetId="7" r:id="rId7"/>
    <sheet name="T6-Zamestnanci_a_mzdy" sheetId="8" r:id="rId8"/>
    <sheet name="T7_Doktorandi" sheetId="9" r:id="rId9"/>
    <sheet name="T8-Soc_štipendiá" sheetId="10" r:id="rId10"/>
    <sheet name="T9_ŠD " sheetId="11" r:id="rId11"/>
    <sheet name="T10-ŠJ " sheetId="12" r:id="rId12"/>
    <sheet name="T11-Zdroje KV" sheetId="13" r:id="rId13"/>
    <sheet name="T12-KV" sheetId="14" r:id="rId14"/>
    <sheet name="T13 - Fondy" sheetId="15" r:id="rId15"/>
    <sheet name="T14 - Zúčtovanie_bežnej_dot" sheetId="16" r:id="rId16"/>
    <sheet name="T15_zúč._kap_dotácie" sheetId="17" r:id="rId17"/>
    <sheet name="T16 - Štruktúra hotovosti" sheetId="18" r:id="rId18"/>
    <sheet name="T18-Ostatné dotacie z kap MŠ SR" sheetId="19" r:id="rId19"/>
    <sheet name="T17-Dotácie z ESF" sheetId="20" r:id="rId20"/>
    <sheet name="T19-Štip_ z vlastných" sheetId="21" r:id="rId21"/>
    <sheet name="T20_motivačné štipendiá_nová" sheetId="22" r:id="rId22"/>
    <sheet name="T21-štruktúra_384" sheetId="23" r:id="rId23"/>
    <sheet name="T22_Výnosy_soc_oblasť" sheetId="24" r:id="rId24"/>
    <sheet name="T23_Náklady_soc_oblasť" sheetId="25" r:id="rId25"/>
    <sheet name="T24a_Aktíva_1" sheetId="26" r:id="rId26"/>
    <sheet name="T24b_Aktíva_2" sheetId="27" r:id="rId27"/>
    <sheet name="T25_Pasíva " sheetId="28" r:id="rId28"/>
    <sheet name="T24__Aktíva" sheetId="29" state="hidden" r:id="rId29"/>
  </sheets>
  <externalReferences>
    <externalReference r:id="rId32"/>
    <externalReference r:id="rId33"/>
    <externalReference r:id="rId34"/>
    <externalReference r:id="rId35"/>
  </externalReferences>
  <definedNames>
    <definedName name="aaa" hidden="1">3</definedName>
    <definedName name="denní" localSheetId="23">#REF!</definedName>
    <definedName name="denní">#REF!</definedName>
    <definedName name="dokpo" localSheetId="23">#REF!</definedName>
    <definedName name="dokpo">#REF!</definedName>
    <definedName name="dokpred" localSheetId="23">#REF!</definedName>
    <definedName name="dokpred">#REF!</definedName>
    <definedName name="druhý" localSheetId="23">#REF!</definedName>
    <definedName name="druhý">#REF!</definedName>
    <definedName name="exterdruhý" localSheetId="23">#REF!</definedName>
    <definedName name="exterdruhý">#REF!</definedName>
    <definedName name="externeplat" localSheetId="23">#REF!</definedName>
    <definedName name="externeplat">#REF!</definedName>
    <definedName name="exterplat" localSheetId="23">#REF!</definedName>
    <definedName name="exterplat">#REF!</definedName>
    <definedName name="KKS_doc" localSheetId="23">#REF!</definedName>
    <definedName name="KKS_doc">#REF!</definedName>
    <definedName name="KKS_ost" localSheetId="23">#REF!</definedName>
    <definedName name="KKS_ost">#REF!</definedName>
    <definedName name="KKS_phd" localSheetId="23">#REF!</definedName>
    <definedName name="KKS_phd">#REF!</definedName>
    <definedName name="KKS_prof" localSheetId="23">#REF!</definedName>
    <definedName name="KKS_prof">#REF!</definedName>
    <definedName name="kmp1" localSheetId="23">#REF!</definedName>
    <definedName name="kmp1">#REF!</definedName>
    <definedName name="kmp2">#REF!</definedName>
    <definedName name="kmt1" localSheetId="23">#REF!</definedName>
    <definedName name="kmt1">#REF!</definedName>
    <definedName name="koef_gm_mzdy" localSheetId="23">#REF!</definedName>
    <definedName name="koef_gm_mzdy">#REF!</definedName>
    <definedName name="koef_kpn" localSheetId="23">#REF!</definedName>
    <definedName name="koef_kpn">#REF!</definedName>
    <definedName name="koef_prer_nad_gm_mzdy" localSheetId="23">#REF!</definedName>
    <definedName name="koef_prer_nad_gm_mzdy">#REF!</definedName>
    <definedName name="koef_PV" localSheetId="23">#REF!</definedName>
    <definedName name="koef_PV">#REF!</definedName>
    <definedName name="koef_udr_kat1" localSheetId="23">#REF!</definedName>
    <definedName name="koef_udr_kat1">#REF!</definedName>
    <definedName name="koef_udr_kat2" localSheetId="23">#REF!</definedName>
    <definedName name="koef_udr_kat2">#REF!</definedName>
    <definedName name="koef_udr_kat3" localSheetId="23">#REF!</definedName>
    <definedName name="koef_udr_kat3">#REF!</definedName>
    <definedName name="koef_VV" localSheetId="23">#REF!</definedName>
    <definedName name="koef_VV">#REF!</definedName>
    <definedName name="kpn_ca_do" localSheetId="23">#REF!</definedName>
    <definedName name="kpn_ca_do">#REF!</definedName>
    <definedName name="kpn_ca_nad" localSheetId="23">#REF!</definedName>
    <definedName name="kpn_ca_nad">#REF!</definedName>
    <definedName name="kzk" localSheetId="23">#REF!</definedName>
    <definedName name="kzk">#REF!</definedName>
    <definedName name="kzspp" localSheetId="23">#REF!</definedName>
    <definedName name="kzspp">#REF!</definedName>
    <definedName name="_xlnm.Print_Titles" localSheetId="15">'T14 - Zúčtovanie_bežnej_dot'!$A:$B</definedName>
    <definedName name="_xlnm.Print_Titles" localSheetId="4">'T3-Výnosy'!$1:$5</definedName>
    <definedName name="_xlnm.Print_Titles" localSheetId="6">'T5 - Analýza nákladov'!$1:$5</definedName>
    <definedName name="nefinanc">1</definedName>
    <definedName name="_xlnm.Print_Area" localSheetId="11">'T10-ŠJ '!$A$1:$D$22</definedName>
    <definedName name="_xlnm.Print_Area" localSheetId="12">'T11-Zdroje KV'!$A$1:$D$20</definedName>
    <definedName name="_xlnm.Print_Area" localSheetId="15">'T14 - Zúčtovanie_bežnej_dot'!$A$1:$O$31</definedName>
    <definedName name="_xlnm.Print_Area" localSheetId="17">'T16 - Štruktúra hotovosti'!$A$1:$D$22</definedName>
    <definedName name="_xlnm.Print_Area" localSheetId="19">'T17-Dotácie z ESF'!$A$1:$H$24</definedName>
    <definedName name="_xlnm.Print_Area" localSheetId="18">'T18-Ostatné dotacie z kap MŠ SR'!$A$1:$E$15</definedName>
    <definedName name="_xlnm.Print_Area" localSheetId="2">'T1-Dotácie podľa DZ'!$A$1:$E$19</definedName>
    <definedName name="_xlnm.Print_Area" localSheetId="21">'T20_motivačné štipendiá_nová'!$A$1:$D$10</definedName>
    <definedName name="_xlnm.Print_Area" localSheetId="22">'T21-štruktúra_384'!$A$1:$K$6</definedName>
    <definedName name="_xlnm.Print_Area" localSheetId="23">'T22_Výnosy_soc_oblasť'!$A$1:$F$44</definedName>
    <definedName name="_xlnm.Print_Area" localSheetId="4">'T3-Výnosy'!$A$1:$H$60</definedName>
    <definedName name="_xlnm.Print_Area" localSheetId="5">'T4-Výnosy zo školného'!$A$1:$D$14</definedName>
    <definedName name="_xlnm.Print_Area" localSheetId="6">'T5 - Analýza nákladov'!$A$1:$H$101</definedName>
    <definedName name="_xlnm.Print_Area" localSheetId="7">'T6-Zamestnanci_a_mzdy'!$A$1:$J$30</definedName>
    <definedName name="_xlnm.Print_Area" localSheetId="9">'T8-Soc_štipendiá'!$A$1:$F$15</definedName>
    <definedName name="_xlnm.Print_Area" localSheetId="10">'T9_ŠD '!$A$1:$F$19</definedName>
    <definedName name="pocet_jedal" localSheetId="23">#REF!</definedName>
    <definedName name="pocet_jedal">#REF!</definedName>
    <definedName name="podiel" localSheetId="23">#REF!</definedName>
    <definedName name="podiel">#REF!</definedName>
    <definedName name="poistné" localSheetId="23">#REF!</definedName>
    <definedName name="poistné">#REF!</definedName>
    <definedName name="Pp_DrŠ_exist" localSheetId="23">#REF!</definedName>
    <definedName name="Pp_DrŠ_exist">#REF!</definedName>
    <definedName name="Pp_DrŠ_noví" localSheetId="23">#REF!</definedName>
    <definedName name="Pp_DrŠ_noví">#REF!</definedName>
    <definedName name="Pp_DrŠ_spolu" localSheetId="23">#REF!</definedName>
    <definedName name="Pp_DrŠ_spolu">#REF!</definedName>
    <definedName name="Pp_klinické_TaS" localSheetId="23">#REF!</definedName>
    <definedName name="Pp_klinické_TaS">#REF!</definedName>
    <definedName name="Pp_klinické_TaS_rozpísaný" localSheetId="23">#REF!</definedName>
    <definedName name="Pp_klinické_TaS_rozpísaný">#REF!</definedName>
    <definedName name="Pp_Rozvoj_BD" localSheetId="23">#REF!</definedName>
    <definedName name="Pp_Rozvoj_BD">#REF!</definedName>
    <definedName name="Pp_Soc_BD" localSheetId="23">#REF!</definedName>
    <definedName name="Pp_Soc_BD">#REF!</definedName>
    <definedName name="Pp_VaT_BD" localSheetId="23">#REF!</definedName>
    <definedName name="Pp_VaT_BD">#REF!</definedName>
    <definedName name="Pp_VaT_mzdy" localSheetId="23">#REF!</definedName>
    <definedName name="Pp_VaT_mzdy">#REF!</definedName>
    <definedName name="Pp_VaT_mzdy_rezerva" localSheetId="23">#REF!</definedName>
    <definedName name="Pp_VaT_mzdy_rezerva">#REF!</definedName>
    <definedName name="Pp_VaT_mzdy_zac_roka" localSheetId="23">#REF!</definedName>
    <definedName name="Pp_VaT_mzdy_zac_roka">#REF!</definedName>
    <definedName name="Pp_Vzdel_BD" localSheetId="23">#REF!</definedName>
    <definedName name="Pp_Vzdel_BD">#REF!</definedName>
    <definedName name="Pp_Vzdel_mzdy" localSheetId="23">#REF!</definedName>
    <definedName name="Pp_Vzdel_mzdy">#REF!</definedName>
    <definedName name="Pp_Vzdel_mzdy_kontr" localSheetId="23">#REF!</definedName>
    <definedName name="Pp_Vzdel_mzdy_kontr">#REF!</definedName>
    <definedName name="Pp_Vzdel_mzdy_na_prer_modif" localSheetId="23">#REF!</definedName>
    <definedName name="Pp_Vzdel_mzdy_na_prer_modif">#REF!</definedName>
    <definedName name="Pp_Vzdel_mzdy_na_prer_nemodif" localSheetId="23">#REF!</definedName>
    <definedName name="Pp_Vzdel_mzdy_na_prer_nemodif">#REF!</definedName>
    <definedName name="Pp_Vzdel_mzdy_prevádz" localSheetId="23">#REF!</definedName>
    <definedName name="Pp_Vzdel_mzdy_prevádz">#REF!</definedName>
    <definedName name="Pp_Vzdel_mzdy_rezerva" localSheetId="23">#REF!</definedName>
    <definedName name="Pp_Vzdel_mzdy_rezerva">#REF!</definedName>
    <definedName name="Pp_Vzdel_mzdy_spec" localSheetId="23">#REF!</definedName>
    <definedName name="Pp_Vzdel_mzdy_spec">#REF!</definedName>
    <definedName name="Pp_Vzdel_mzdy_výkon" localSheetId="23">#REF!</definedName>
    <definedName name="Pp_Vzdel_mzdy_výkon">#REF!</definedName>
    <definedName name="Pp_Vzdel_mzdy_výkon_PV" localSheetId="23">#REF!</definedName>
    <definedName name="Pp_Vzdel_mzdy_výkon_PV">#REF!</definedName>
    <definedName name="Pp_Vzdel_mzdy_výkon_PV_bez" localSheetId="23">#REF!</definedName>
    <definedName name="Pp_Vzdel_mzdy_výkon_PV_bez">#REF!</definedName>
    <definedName name="Pp_Vzdel_mzdy_výkon_PV_um" localSheetId="23">#REF!</definedName>
    <definedName name="Pp_Vzdel_mzdy_výkon_PV_um">#REF!</definedName>
    <definedName name="Pp_Vzdel_mzdy_výkon_VV" localSheetId="23">#REF!</definedName>
    <definedName name="Pp_Vzdel_mzdy_výkon_VV">#REF!</definedName>
    <definedName name="Pp_Vzdel_mzdy_výkon_VV_bez" localSheetId="23">#REF!</definedName>
    <definedName name="Pp_Vzdel_mzdy_výkon_VV_bez">#REF!</definedName>
    <definedName name="Pp_Vzdel_mzdy_výkon_VV_um" localSheetId="23">#REF!</definedName>
    <definedName name="Pp_Vzdel_mzdy_výkon_VV_um">#REF!</definedName>
    <definedName name="Pp_Vzdel_spec_prax" localSheetId="23">#REF!</definedName>
    <definedName name="Pp_Vzdel_spec_prax">#REF!</definedName>
    <definedName name="Pp_Vzdel_TaS" localSheetId="23">#REF!</definedName>
    <definedName name="Pp_Vzdel_TaS">#REF!</definedName>
    <definedName name="Pp_Vzdel_TaS_rezerva" localSheetId="23">#REF!</definedName>
    <definedName name="Pp_Vzdel_TaS_rezerva">#REF!</definedName>
    <definedName name="Pp_Vzdel_TaS_spec" localSheetId="23">#REF!</definedName>
    <definedName name="Pp_Vzdel_TaS_spec">#REF!</definedName>
    <definedName name="Pp_Vzdel_TaS_stav" localSheetId="23">#REF!</definedName>
    <definedName name="Pp_Vzdel_TaS_stav">#REF!</definedName>
    <definedName name="Pp_Vzdel_TaS_výkon" localSheetId="23">#REF!</definedName>
    <definedName name="Pp_Vzdel_TaS_výkon">#REF!</definedName>
    <definedName name="Pp_Vzdel_TaS_výkon_PPŠ" localSheetId="23">#REF!</definedName>
    <definedName name="Pp_Vzdel_TaS_výkon_PPŠ">#REF!</definedName>
    <definedName name="Pp_Vzdel_TaS_výkon_PPŠ_a_zákl" localSheetId="23">#REF!</definedName>
    <definedName name="Pp_Vzdel_TaS_výkon_PPŠ_a_zákl">#REF!</definedName>
    <definedName name="Pp_Vzdel_TaS_výkon_PPŠ_KEN" localSheetId="23">#REF!</definedName>
    <definedName name="Pp_Vzdel_TaS_výkon_PPŠ_KEN">#REF!</definedName>
    <definedName name="Pp_Vzdel_TaS_zahr_granty" localSheetId="23">#REF!</definedName>
    <definedName name="Pp_Vzdel_TaS_zahr_granty">#REF!</definedName>
    <definedName name="Pp_Vzdel_TaS_zákl" localSheetId="23">#REF!</definedName>
    <definedName name="Pp_Vzdel_TaS_zákl">#REF!</definedName>
    <definedName name="Pr_AV_BD" localSheetId="23">#REF!</definedName>
    <definedName name="Pr_AV_BD">#REF!</definedName>
    <definedName name="Pr_IV_BD" localSheetId="23">#REF!</definedName>
    <definedName name="Pr_IV_BD">#REF!</definedName>
    <definedName name="Pr_IV_KV" localSheetId="23">#REF!</definedName>
    <definedName name="Pr_IV_KV">#REF!</definedName>
    <definedName name="Pr_IV_KV_rezerva" localSheetId="23">#REF!</definedName>
    <definedName name="Pr_IV_KV_rezerva">#REF!</definedName>
    <definedName name="Pr_KEGA_BD" localSheetId="23">#REF!</definedName>
    <definedName name="Pr_KEGA_BD">#REF!</definedName>
    <definedName name="Pr_klinické" localSheetId="23">#REF!</definedName>
    <definedName name="Pr_klinické">#REF!</definedName>
    <definedName name="Pr_KŠ" localSheetId="23">#REF!</definedName>
    <definedName name="Pr_KŠ">#REF!</definedName>
    <definedName name="Pr_motštip_BD" localSheetId="23">#REF!</definedName>
    <definedName name="Pr_motštip_BD">#REF!</definedName>
    <definedName name="Pr_MVTS_BD" localSheetId="23">#REF!</definedName>
    <definedName name="Pr_MVTS_BD">#REF!</definedName>
    <definedName name="Pr_socštip_BD" localSheetId="23">#REF!</definedName>
    <definedName name="Pr_socštip_BD">#REF!</definedName>
    <definedName name="Pr_ŠD" localSheetId="23">#REF!</definedName>
    <definedName name="Pr_ŠD">#REF!</definedName>
    <definedName name="Pr_ŠDaJKŠPC_BD" localSheetId="23">#REF!</definedName>
    <definedName name="Pr_ŠDaJKŠPC_BD">#REF!</definedName>
    <definedName name="Pr_VaT_KV_zac_roka" localSheetId="23">#REF!</definedName>
    <definedName name="Pr_VaT_KV_zac_roka">#REF!</definedName>
    <definedName name="Pr_VaT_TaS" localSheetId="23">#REF!</definedName>
    <definedName name="Pr_VaT_TaS">#REF!</definedName>
    <definedName name="Pr_VaT_TaS_rezerva" localSheetId="23">#REF!</definedName>
    <definedName name="Pr_VaT_TaS_rezerva">#REF!</definedName>
    <definedName name="Pr_VaT_TaS_zac_roka" localSheetId="23">#REF!</definedName>
    <definedName name="Pr_VaT_TaS_zac_roka">#REF!</definedName>
    <definedName name="Pr_VEGA_BD" localSheetId="23">#REF!</definedName>
    <definedName name="Pr_VEGA_BD">#REF!</definedName>
    <definedName name="predmety" localSheetId="23">#REF!</definedName>
    <definedName name="predmety">#REF!</definedName>
    <definedName name="prisp_na_1_jedlo" localSheetId="23">#REF!</definedName>
    <definedName name="prisp_na_1_jedlo">#REF!</definedName>
    <definedName name="prisp_na_ubyt_stud_SD" localSheetId="23">#REF!</definedName>
    <definedName name="prisp_na_ubyt_stud_SD">#REF!</definedName>
    <definedName name="prisp_na_ubyt_stud_ZZ" localSheetId="23">#REF!</definedName>
    <definedName name="prisp_na_ubyt_stud_ZZ">#REF!</definedName>
    <definedName name="prísp_zákl_prev" localSheetId="23">#REF!</definedName>
    <definedName name="prísp_zákl_prev">#REF!</definedName>
    <definedName name="R_vvs" localSheetId="23">#REF!</definedName>
    <definedName name="R_vvs">#REF!</definedName>
    <definedName name="R_vvs_BD" localSheetId="23">#REF!</definedName>
    <definedName name="R_vvs_BD">#REF!</definedName>
    <definedName name="R_vvs_VaT_BD" localSheetId="23">#REF!</definedName>
    <definedName name="R_vvs_VaT_BD">#REF!</definedName>
    <definedName name="Sanet" localSheetId="23">#REF!</definedName>
    <definedName name="Sanet">#REF!</definedName>
    <definedName name="SAPBEXrevision" hidden="1">7</definedName>
    <definedName name="SAPBEXsysID" hidden="1">"BS1"</definedName>
    <definedName name="SAPBEXwbID" hidden="1">"3TG3S316PX9BHXMQEBSXSYZZO"</definedName>
    <definedName name="stavba_ucelova" localSheetId="23">#REF!</definedName>
    <definedName name="stavba_ucelova">#REF!</definedName>
    <definedName name="studenti_vstup" localSheetId="23">#REF!</definedName>
    <definedName name="studenti_vstup">#REF!</definedName>
    <definedName name="sustava" localSheetId="23">#REF!</definedName>
    <definedName name="sustava">#REF!</definedName>
    <definedName name="T_1" localSheetId="23">#REF!</definedName>
    <definedName name="T_1">#REF!</definedName>
    <definedName name="T_25_so_štip_2007" localSheetId="23">#REF!</definedName>
    <definedName name="T_25_so_štip_2007">#REF!</definedName>
    <definedName name="T_M" localSheetId="23">#REF!</definedName>
    <definedName name="T_M">#REF!</definedName>
    <definedName name="T1" localSheetId="23">#REF!</definedName>
    <definedName name="T1">#REF!</definedName>
    <definedName name="váha_absDrš" localSheetId="23">#REF!</definedName>
    <definedName name="váha_absDrš">#REF!</definedName>
    <definedName name="váha_DG" localSheetId="23">#REF!</definedName>
    <definedName name="váha_DG">#REF!</definedName>
    <definedName name="váha_poDs" localSheetId="23">#REF!</definedName>
    <definedName name="váha_poDs">#REF!</definedName>
    <definedName name="váha_Pub" localSheetId="23">#REF!</definedName>
    <definedName name="váha_Pub">#REF!</definedName>
    <definedName name="váha_ZG" localSheetId="23">#REF!</definedName>
    <definedName name="váha_ZG">#REF!</definedName>
    <definedName name="výkon_um" localSheetId="23">#REF!</definedName>
    <definedName name="výkon_um">#REF!</definedName>
    <definedName name="wd1" localSheetId="23">'[4]vahy'!$B$1</definedName>
    <definedName name="wd1">'[1]vahy'!$B$1</definedName>
    <definedName name="wd3" localSheetId="23">'[4]vahy'!$B$3</definedName>
    <definedName name="wd3">'[1]vahy'!$B$3</definedName>
    <definedName name="we1" localSheetId="23">'[4]vahy'!$B$2</definedName>
    <definedName name="we1">'[1]vahy'!$B$2</definedName>
    <definedName name="we3" localSheetId="23">'[4]vahy'!$B$4</definedName>
    <definedName name="we3">'[1]vahy'!$B$4</definedName>
    <definedName name="x">#REF!</definedName>
    <definedName name="xxx" hidden="1">"3TGMUFSSIAIMK2KTNC9DELQD0"</definedName>
    <definedName name="zakl_prisp_na_prev_SD" localSheetId="23">#REF!</definedName>
    <definedName name="zakl_prisp_na_prev_SD">#REF!</definedName>
    <definedName name="záloha" localSheetId="23">#REF!</definedName>
    <definedName name="záloha">#REF!</definedName>
  </definedNames>
  <calcPr fullCalcOnLoad="1"/>
</workbook>
</file>

<file path=xl/sharedStrings.xml><?xml version="1.0" encoding="utf-8"?>
<sst xmlns="http://schemas.openxmlformats.org/spreadsheetml/2006/main" count="1493" uniqueCount="1095">
  <si>
    <t>- ostatné bankové účty v Štátnej pokladnici 
  mimo účtov uvedených v R2:R14</t>
  </si>
  <si>
    <r>
      <t xml:space="preserve">Podprogram 06G 05 </t>
    </r>
    <r>
      <rPr>
        <sz val="12"/>
        <rFont val="Times New Roman"/>
        <family val="1"/>
      </rPr>
      <t>[SUM(R2:R5)]</t>
    </r>
  </si>
  <si>
    <t>Zostatok kapitálovej dotácie z predchádzajúceho roku</t>
  </si>
  <si>
    <t xml:space="preserve">Čerpanie ostatných zdrojov prostredníctvom fondu reprodukcie </t>
  </si>
  <si>
    <t>Čerpanie z iných zdrojov</t>
  </si>
  <si>
    <t>Zákonné sociálne poistenie (účet 524)</t>
  </si>
  <si>
    <t>Zúčtovanie zákonných opravných položiek (účet 659)</t>
  </si>
  <si>
    <t>Daň z nehnuteľnosti (účet 532)</t>
  </si>
  <si>
    <t>Nákup dopravných prostriedkov všetkých druhov</t>
  </si>
  <si>
    <t>Prípravná a projektová dokumentácia</t>
  </si>
  <si>
    <t>Rekonštrukcia a modernizácia strojov a zariadení</t>
  </si>
  <si>
    <t>Počet zamestnancov spolu</t>
  </si>
  <si>
    <t xml:space="preserve">Zamestnanci platení z dotácie Ministerstva školstva SR </t>
  </si>
  <si>
    <t>D=A+C</t>
  </si>
  <si>
    <t>H=E+G</t>
  </si>
  <si>
    <t>- zamestnanci zaradení na dekanátoch</t>
  </si>
  <si>
    <t>z dotácie MŠ SR</t>
  </si>
  <si>
    <t>Interní doktorandi na miestach pridelených MŠ SR</t>
  </si>
  <si>
    <t>Počet študentov poberajúcich sociálne štipendium</t>
  </si>
  <si>
    <t>- zostatok nevyčerpanej dotácie (+)/ nedoplatok dotácie (-) z predchádzajúcich rokov [R6_SB=R8_SA]</t>
  </si>
  <si>
    <t>- dotačný účet</t>
  </si>
  <si>
    <t>- zostatkový účet</t>
  </si>
  <si>
    <t>- distribučný účet</t>
  </si>
  <si>
    <t>I=A+C+E+G</t>
  </si>
  <si>
    <t>J=B+D+F+H</t>
  </si>
  <si>
    <t>F=A+B+C+D-E</t>
  </si>
  <si>
    <t>spolufinanco-
vanie zo ŠR</t>
  </si>
  <si>
    <t xml:space="preserve">Počet študentov  poberajúcich štipendium </t>
  </si>
  <si>
    <t>Počet študentov  poberajúcich štipendium</t>
  </si>
  <si>
    <r>
      <t xml:space="preserve">Stav fondu k 1.1. kalendárneho roku </t>
    </r>
    <r>
      <rPr>
        <sz val="12"/>
        <rFont val="Times New Roman"/>
        <family val="1"/>
      </rPr>
      <t>[R1_SB = R12_SA ...]</t>
    </r>
  </si>
  <si>
    <t>Čerpanie fondu k 31. 12. kalendárneho roku</t>
  </si>
  <si>
    <t>Spolu</t>
  </si>
  <si>
    <t>Dotácia / program</t>
  </si>
  <si>
    <t>Číslo riadku</t>
  </si>
  <si>
    <t>- Podprogram 077 15 01</t>
  </si>
  <si>
    <t>- Podprogram 077 15 02</t>
  </si>
  <si>
    <t>- Podprogram 077 15 03</t>
  </si>
  <si>
    <t>- Podprogram 06K 11</t>
  </si>
  <si>
    <t>- Podprogram 06K 12</t>
  </si>
  <si>
    <t>M</t>
  </si>
  <si>
    <t xml:space="preserve">   - Prvok 077 12 01 </t>
  </si>
  <si>
    <t>Náklady na mzdy poskytované z dotácie Ministerstva školstva SR</t>
  </si>
  <si>
    <t>Náklady na mzdy poskytované z iných zdrojov</t>
  </si>
  <si>
    <t>Náklady na mzdy spolu</t>
  </si>
  <si>
    <t>- Prvok 06K 0A 01</t>
  </si>
  <si>
    <t>- Prvok 06K 0A 02</t>
  </si>
  <si>
    <t>- Prvok 06K 0A 03</t>
  </si>
  <si>
    <t>- Prvok 06K 15 02</t>
  </si>
  <si>
    <t>Dotácia spolu</t>
  </si>
  <si>
    <t>Stav fondu reprodukcie k 1.1.</t>
  </si>
  <si>
    <r>
      <t>Ostatné služby (účet 518)</t>
    </r>
    <r>
      <rPr>
        <sz val="12"/>
        <rFont val="Times New Roman"/>
        <family val="1"/>
      </rPr>
      <t xml:space="preserve"> [SUM(R40:R54)]</t>
    </r>
  </si>
  <si>
    <r>
      <t>Mzdové náklady (účet 521)</t>
    </r>
    <r>
      <rPr>
        <sz val="12"/>
        <rFont val="Times New Roman"/>
        <family val="1"/>
      </rPr>
      <t xml:space="preserve">  [SUM(R56:R57)]</t>
    </r>
  </si>
  <si>
    <t xml:space="preserve">- účelová dotácia v danom kalendárnom roku </t>
  </si>
  <si>
    <t>Dotácie spolu</t>
  </si>
  <si>
    <t>4. Tabuľková časť</t>
  </si>
  <si>
    <t>Obsah tabuľkovej časti:</t>
  </si>
  <si>
    <t xml:space="preserve">10.Údaje o systéme sociálnej podpory  - časť výnosy a náklady študentských jedální  za roky 2008 a 2009 </t>
  </si>
  <si>
    <t xml:space="preserve">9.  Údaje o systéme sociálnej podpory  - časť výnosy a náklady študentských domovov (bez zmluvných zariadení) za roky 2008 a 2009  </t>
  </si>
  <si>
    <t>8.  Údaje o systéme sociálnej podpory  - časť  sociálne štipendiá  (§ 96 zákona) za roky 2008 a 2009</t>
  </si>
  <si>
    <t>7.   Náklady verejnej vysokej školy na štipendiá interných doktorandov v roku 2009</t>
  </si>
  <si>
    <t>6.   Zamestnanci a náklady na mzdy verejnej vysokej školy v roku 2009</t>
  </si>
  <si>
    <t>5.   Náklady verejnej vysokej školy v rokoch 2008 a 2009</t>
  </si>
  <si>
    <t>4.   Výnosy verejnej vysokej školy zo školného a z poplatkov spojených so štúdiom v rokoch 2008 a 2009</t>
  </si>
  <si>
    <t>3.  Výnosy verejnej vysokej školy v rokoch 2008 a 2009</t>
  </si>
  <si>
    <t xml:space="preserve">2.   Príjmy verejnej vysokej školy  v roku 2009 majúce charakter dotácie okrem príjmov z dotácií  z  kapitoly ministerstva školstva a okrem štrukturálnych fondov EÚ </t>
  </si>
  <si>
    <t>1.   Príjmy z dotácií verejnej vysokej škole zo štátneho rozpočtu z kapitoly ministerstva školstva poskytnuté v rámci dotačnej zmluvy v roku 2009</t>
  </si>
  <si>
    <t>11.Zdroje verejnej vysokej školy na obstaranie a technické zhodnotenie dlhodobého  majetku v rokoch 2008 a 2009</t>
  </si>
  <si>
    <t>12.Výdavky verejnej vysokej školy na obstaranie a technické zhodnotenie dlhodobého majetku v roku 2009</t>
  </si>
  <si>
    <t>13.Stav a vývoj finančných fondov verejnej vysokej školy v rokoch 2008 a 2009</t>
  </si>
  <si>
    <t>14.Zúčtovanie bežných dotácií poskytnutých verejnej vysokej škole z kapitoly MŠ SR v roku 2009 (okrem dotácií poskytnutých zo štrukturálnych fondov EÚ)</t>
  </si>
  <si>
    <t>15.Zúčtovanie kapitálových dotácií poskytnutých verejnej vysokej škole z kapitoly MŠ SR v roku 2009 (okrem dotácii poskytnutých zo štrukturálnych fondov EÚ)</t>
  </si>
  <si>
    <t>17.Príjmy VVŠ zo štrukturálnych fondov EÚ a z prostriedkov na ich spolufinancovanie zo ŠR z kapitoly ministerstva školstva a z iných kapitol ŠR v roku 2009</t>
  </si>
  <si>
    <t>16.Štruktúra a stav finančných prostriedkov na bankových účtoch verejnej vysokej školy k 31. decembru 2009  (v € )</t>
  </si>
  <si>
    <t>18.Príjmy z dotácií VVŠ zo štátneho rozpočtu z kapitoly MŠ SR poskytnuté mimo dotačnej zmluvy a mimo dotácií zo štrukturálnych fondov EÚ v roku 2009</t>
  </si>
  <si>
    <t>19.Štipendiá z vlastných zdrojov podľa § 97 zákona v rokoch 2008 a 2009</t>
  </si>
  <si>
    <t xml:space="preserve">20.Motivačné štipendiá  v rokoch 2008 a 2009 (v zmysle § 96  zákona ) </t>
  </si>
  <si>
    <t>21.Štruktúra účtu 384 - výnosy budúcich období v rokoch 2008 a 2009</t>
  </si>
  <si>
    <t>22.Výnosy verejnej vysokej školy v roku 2009 v oblasti sociálnej podpory študentov</t>
  </si>
  <si>
    <t>23.Náklady verejnej vysokej školy  v roku 2009 v oblasti sociálnej podpory študentov</t>
  </si>
  <si>
    <t xml:space="preserve">24a.Súvaha za rok 2009 - Strana aktív 1. časť </t>
  </si>
  <si>
    <t>24b.Súvaha za rok 2009 - Strana aktív 2. časť</t>
  </si>
  <si>
    <t>25.Súvaha - Strana pasív</t>
  </si>
  <si>
    <r>
      <t>2.1.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Aktíva</t>
    </r>
    <r>
      <rPr>
        <sz val="10"/>
        <rFont val="Arial"/>
        <family val="2"/>
      </rPr>
      <t xml:space="preserve"> </t>
    </r>
  </si>
  <si>
    <r>
      <t>Aktíva TnUAD k 31.12. 2009</t>
    </r>
    <r>
      <rPr>
        <sz val="10"/>
        <rFont val="Arial"/>
        <family val="2"/>
      </rPr>
      <t xml:space="preserve">  dosiahli hodnotu 15 424 tis.-€. Za sledované obdobie objem aktív v porovnaní s predchádzajúcim rokom vzrástol  o 1 749  tis. € (nárast  o 12,79%). Na náraste objemu aktív sa podieľalo navýšenie objemu obežného majetku – zvýšenie hotovosti na bankových účtoch. Ostatné položky vzhľadom na výšku obežného majetku zaznamenali zanedbateľné pohyby oproti roku 2008.</t>
    </r>
  </si>
  <si>
    <r>
      <t xml:space="preserve"> </t>
    </r>
    <r>
      <rPr>
        <b/>
        <sz val="10"/>
        <rFont val="Arial"/>
        <family val="2"/>
      </rPr>
      <t>Z</t>
    </r>
    <r>
      <rPr>
        <sz val="10"/>
        <rFont val="Arial"/>
        <family val="2"/>
      </rPr>
      <t> </t>
    </r>
    <r>
      <rPr>
        <b/>
        <sz val="10"/>
        <rFont val="Arial"/>
        <family val="2"/>
      </rPr>
      <t>obežného majetku</t>
    </r>
    <r>
      <rPr>
        <sz val="10"/>
        <rFont val="Arial"/>
        <family val="2"/>
      </rPr>
      <t xml:space="preserve"> v hodnote 3 369 tis. €Sk  tvorí finančný majetok 97,74 %, t.j. finančné prostriedky na účtoch vedených v Štátnej pokladnici. Zvyšnú časť obežného majetku tvoria zásoby materiálu a tovaru a pohľadávky z obchodného styku, ktoré pri medziročnom porovnaní nezaznamenali výraznejšie odchýlky oproti roku 2008</t>
    </r>
  </si>
  <si>
    <r>
      <t xml:space="preserve"> Stranu pasív</t>
    </r>
    <r>
      <rPr>
        <sz val="10"/>
        <rFont val="Arial"/>
        <family val="2"/>
      </rPr>
      <t xml:space="preserve"> v súvahe predstavujú zdroje krytia aktív v členení na vlastné a cudzie zdroje. Z celkového objemu zdrojov tvoria vlastné zdroje 42,54 % t.j. 6 562  tis.€ a cudzie zdroje 57,46%  t.j. 8 862 tis. €</t>
    </r>
  </si>
  <si>
    <r>
      <t>Vlastné zdroje krytia</t>
    </r>
    <r>
      <rPr>
        <sz val="10"/>
        <rFont val="Arial"/>
        <family val="2"/>
      </rPr>
      <t xml:space="preserve"> pozostávajú výlučne z fondov organizácie tvorené základným imaním a ostatnými fondami  predovšetkým  fondom reprodukcie a štipendijným fondom </t>
    </r>
  </si>
  <si>
    <r>
      <t>Záväzky z obchodného styku</t>
    </r>
    <r>
      <rPr>
        <sz val="10"/>
        <rFont val="Arial"/>
        <family val="2"/>
      </rPr>
      <t xml:space="preserve">  pri porovnaní s rokom 2008 medziročne poklesli vo finančnom vyjadrení o 247 tis. € a dosahujú hodnotu 60 tis. €. Vykazované záväzky z obchodného styku sú v lehote splatnosti a sú kryté finančnými prostriedkami na bankových účtoch TnUAD.</t>
    </r>
  </si>
  <si>
    <r>
      <t>3.1</t>
    </r>
    <r>
      <rPr>
        <sz val="10"/>
        <rFont val="Arial"/>
        <family val="2"/>
      </rPr>
      <t xml:space="preserve">. Celkové </t>
    </r>
    <r>
      <rPr>
        <b/>
        <sz val="10"/>
        <rFont val="Arial"/>
        <family val="2"/>
      </rPr>
      <t xml:space="preserve">výnosy </t>
    </r>
    <r>
      <rPr>
        <sz val="10"/>
        <rFont val="Arial"/>
        <family val="2"/>
      </rPr>
      <t xml:space="preserve">univerzity  k 31.12 2009 dosiahli hodnotu... </t>
    </r>
    <r>
      <rPr>
        <b/>
        <sz val="10"/>
        <rFont val="Arial"/>
        <family val="2"/>
      </rPr>
      <t>9 963 tis. €</t>
    </r>
    <r>
      <rPr>
        <sz val="10"/>
        <rFont val="Arial"/>
        <family val="2"/>
      </rPr>
      <t>, z toho</t>
    </r>
  </si>
  <si>
    <r>
      <t xml:space="preserve">z hlavnej činnosti  </t>
    </r>
    <r>
      <rPr>
        <sz val="10"/>
        <rFont val="Arial"/>
        <family val="2"/>
      </rPr>
      <t xml:space="preserve">..................................................................... </t>
    </r>
    <r>
      <rPr>
        <b/>
        <sz val="10"/>
        <rFont val="Arial"/>
        <family val="2"/>
      </rPr>
      <t>9 852 tis. €</t>
    </r>
  </si>
  <si>
    <r>
      <t xml:space="preserve">z podnikateľskej činnosti </t>
    </r>
    <r>
      <rPr>
        <sz val="10"/>
        <rFont val="Arial"/>
        <family val="2"/>
      </rPr>
      <t xml:space="preserve">............................................................ </t>
    </r>
    <r>
      <rPr>
        <b/>
        <sz val="10"/>
        <rFont val="Arial"/>
        <family val="2"/>
      </rPr>
      <t>111 tis. €.</t>
    </r>
  </si>
  <si>
    <r>
      <t>Celkové náklady</t>
    </r>
    <r>
      <rPr>
        <sz val="10"/>
        <rFont val="Arial"/>
        <family val="2"/>
      </rPr>
      <t xml:space="preserve"> dosiahli hodnotu ............................................. </t>
    </r>
    <r>
      <rPr>
        <b/>
        <sz val="10"/>
        <rFont val="Arial"/>
        <family val="2"/>
      </rPr>
      <t>9 958 tis. €</t>
    </r>
    <r>
      <rPr>
        <sz val="10"/>
        <rFont val="Arial"/>
        <family val="2"/>
      </rPr>
      <t>, z toho</t>
    </r>
  </si>
  <si>
    <r>
      <t xml:space="preserve">na hlavnú činnosť  </t>
    </r>
    <r>
      <rPr>
        <sz val="10"/>
        <rFont val="Arial"/>
        <family val="2"/>
      </rPr>
      <t>....................................................................</t>
    </r>
    <r>
      <rPr>
        <b/>
        <sz val="10"/>
        <rFont val="Arial"/>
        <family val="2"/>
      </rPr>
      <t xml:space="preserve"> 9 849 tis. €</t>
    </r>
  </si>
  <si>
    <r>
      <t>na podnikateľskú činnosť  .</t>
    </r>
    <r>
      <rPr>
        <sz val="10"/>
        <rFont val="Arial"/>
        <family val="2"/>
      </rPr>
      <t>.....................................................</t>
    </r>
    <r>
      <rPr>
        <b/>
        <sz val="10"/>
        <rFont val="Arial"/>
        <family val="2"/>
      </rPr>
      <t xml:space="preserve">     109 tis. €</t>
    </r>
  </si>
  <si>
    <t>3.2. Vybrané položky výnosov :</t>
  </si>
  <si>
    <t xml:space="preserve"> dotácie na prevádzku  ..................................................................  8 053 tis.. € ( 80,82% podiel na výnosoch)</t>
  </si>
  <si>
    <t xml:space="preserve"> iné ostatné výnosy (granty, študentské preukazy, mobility študentov, poplatky za prijímacie pohovory, poplatky spojené so                               štúdiom,   SAAIC)  .............................................................................. 1 566 tis. €  ( 15,72% podiel na výnosoch)</t>
  </si>
  <si>
    <t>tržby predaja služieb.(ŠJ, ŠD .......................................     319 tis. € ( 3,20% podiel na výnosoch)</t>
  </si>
  <si>
    <t>3.3. Vybrané položky nákladov:</t>
  </si>
  <si>
    <r>
      <t>3.4.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Hospodársky výsledok</t>
    </r>
    <r>
      <rPr>
        <sz val="10"/>
        <rFont val="Arial"/>
        <family val="2"/>
      </rPr>
      <t xml:space="preserve"> </t>
    </r>
  </si>
  <si>
    <t>Ročná účtovná závierka za obdobie od 01.01. 2009 do 31.12. 2009 bola overená nezávislým audítorom.</t>
  </si>
  <si>
    <r>
      <t xml:space="preserve">Štipendiá z vlastných zdrojov vysokej školy (§ 97 zákona) spolu </t>
    </r>
    <r>
      <rPr>
        <sz val="12"/>
        <rFont val="Times New Roman"/>
        <family val="1"/>
      </rPr>
      <t xml:space="preserve">[R2+R5+R8+R11] </t>
    </r>
  </si>
  <si>
    <t xml:space="preserve">Bežná dotácia na úlohy budúcich období </t>
  </si>
  <si>
    <t>Čerpanie z úveru</t>
  </si>
  <si>
    <t>Celkové výdavky na obstaranie a technické zhodnotenie dlhodobého majetku</t>
  </si>
  <si>
    <t>Počet zamestnancov platených z prostriedkov štátneho rozpočtu</t>
  </si>
  <si>
    <t>Počet zamestnancov platených z iných zdrojov</t>
  </si>
  <si>
    <t>H=E-(F+G)</t>
  </si>
  <si>
    <t>L</t>
  </si>
  <si>
    <t>K=F-(G+H+I+J)</t>
  </si>
  <si>
    <t>Náklady na mzdy  poskytované z prostriedkov štátneho rozpočtu</t>
  </si>
  <si>
    <t xml:space="preserve">Kategória zamestnancov
</t>
  </si>
  <si>
    <t xml:space="preserve">- vysokoškolskí učitelia s funkčným zaradením "profesor" </t>
  </si>
  <si>
    <t>- vysokoškolskí učitelia s funkčným zaradením "docent"</t>
  </si>
  <si>
    <t>- vysokoškolskí učitelia s funkčným zaradením "odborný asistent"</t>
  </si>
  <si>
    <t>- vysokoškolskí učitelia s funkčným zaradením "asistent"</t>
  </si>
  <si>
    <t>- vysokoškolskí učitelia s funkčným zaradením "lektor"</t>
  </si>
  <si>
    <t>- zamestnanci zaradení na rektorátoch</t>
  </si>
  <si>
    <t xml:space="preserve">- rezervného fondu (účet 656 100) </t>
  </si>
  <si>
    <r>
      <t>- fondu reprodukcie (účet 656 400)</t>
    </r>
    <r>
      <rPr>
        <vertAlign val="superscript"/>
        <sz val="12"/>
        <rFont val="Times New Roman"/>
        <family val="1"/>
      </rPr>
      <t xml:space="preserve"> 2)</t>
    </r>
  </si>
  <si>
    <t xml:space="preserve">2)   Výnosy z Fondu reprodukcie možno účtovať len v súvislosti s krytím nákladov na vedenie príslušného bankového účtu a nákladov vyplývajúcich z kurzových strát
      v zmysle  16a ods. 8 zákona. </t>
  </si>
  <si>
    <t xml:space="preserve">1) V R40-43 sa uvádzajú výnosy z finančných fondov, ktoré slúžia na zvýšenie výnosovej časti rozpočtu VVŠ podľa § 16 ods. 8 písm. g) zákona č. 131/2002 Z. z. 
     o vysokých školách v znení neskorších predpisov. </t>
  </si>
  <si>
    <t xml:space="preserve">    - dohody o brigádnickej práci študentov (účet 521 011)</t>
  </si>
  <si>
    <t>4a</t>
  </si>
  <si>
    <t>- Náklady účtovnej skupiny 54 okrem nákladov účtu 549 (účtovné skupiny 541 až 548)</t>
  </si>
  <si>
    <t xml:space="preserve">Základ pre prídel do štipendijného fondu </t>
  </si>
  <si>
    <t>Nákup strojov, prístrojov, zariadení, techniky a náradia [SUM(R5:R9)]</t>
  </si>
  <si>
    <t>- Podprogram 05T 08</t>
  </si>
  <si>
    <t xml:space="preserve">Nevyčerpaná dotácia (+) / nedoplatok dotácie (-) k 31. 12. predchádzajúceho roka  [R4_SC = R6_SA]                         </t>
  </si>
  <si>
    <r>
      <t>Nevyčerpaná dotácia (+) / nedoplatok dotácie (-) k 31. 12. bežného roka</t>
    </r>
    <r>
      <rPr>
        <sz val="12"/>
        <rFont val="Times New Roman"/>
        <family val="1"/>
      </rPr>
      <t xml:space="preserve"> [R4+R5-R1]          </t>
    </r>
    <r>
      <rPr>
        <b/>
        <sz val="12"/>
        <rFont val="Times New Roman"/>
        <family val="1"/>
      </rPr>
      <t xml:space="preserve">               </t>
    </r>
  </si>
  <si>
    <r>
      <t xml:space="preserve">Priemerné štipendium na 1 študenta na mesiac </t>
    </r>
    <r>
      <rPr>
        <sz val="12"/>
        <rFont val="Times New Roman"/>
        <family val="1"/>
      </rPr>
      <t xml:space="preserve"> [R1_SA/R2_SB resp. R1_SC/R2_SD] </t>
    </r>
  </si>
  <si>
    <r>
      <t xml:space="preserve">Výnos z dotácie zo štátneho rozpočtu na študentské jedálne spolu </t>
    </r>
    <r>
      <rPr>
        <sz val="12"/>
        <rFont val="Times New Roman"/>
        <family val="1"/>
      </rPr>
      <t>[R6+R7-R8]</t>
    </r>
  </si>
  <si>
    <r>
      <t xml:space="preserve">Tržby za vlastné výrobky (účet 601) </t>
    </r>
    <r>
      <rPr>
        <sz val="12"/>
        <rFont val="Times New Roman"/>
        <family val="1"/>
      </rPr>
      <t>[SUM(R2:R5)]</t>
    </r>
  </si>
  <si>
    <r>
      <t>Poskytnuté príspevky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(účtová skupina 56)</t>
    </r>
  </si>
  <si>
    <t>Výnosy z krátkodobého finančného majetku  (účet 655)</t>
  </si>
  <si>
    <t xml:space="preserve">Iné zdroje na obstaranie a technické zhodnotenie dlhodobého majetku </t>
  </si>
  <si>
    <t>Zdroje na obstaranie a technické zhodnotenie dlhodobého majetku z úverov</t>
  </si>
  <si>
    <t xml:space="preserve">Dotácia na kapitálové výdavky zo štátneho rozpočtu </t>
  </si>
  <si>
    <t>- Podprogram 077 11</t>
  </si>
  <si>
    <t xml:space="preserve">   - Prvok 077 12 01</t>
  </si>
  <si>
    <t xml:space="preserve">   - Prvok 077 12 02</t>
  </si>
  <si>
    <t xml:space="preserve">   - Prvok 077 12 03</t>
  </si>
  <si>
    <t xml:space="preserve">   - Prvok 077 12 04</t>
  </si>
  <si>
    <r>
      <t xml:space="preserve">Priemerný  prepočítaný počet ubytovaných študentov </t>
    </r>
    <r>
      <rPr>
        <sz val="12"/>
        <rFont val="Times New Roman"/>
        <family val="1"/>
      </rPr>
      <t>[(R2</t>
    </r>
    <r>
      <rPr>
        <sz val="12"/>
        <rFont val="Times New Roman"/>
        <family val="1"/>
      </rPr>
      <t>/12]</t>
    </r>
  </si>
  <si>
    <t xml:space="preserve">Počet študentov poberajúcich sociálne štipendium </t>
  </si>
  <si>
    <t xml:space="preserve">    - bežný účet pre študentské domovy</t>
  </si>
  <si>
    <t xml:space="preserve">    - bežný účet pre študentské jedálne</t>
  </si>
  <si>
    <t>Daň z príjmov (účtová skupina 59)</t>
  </si>
  <si>
    <t>- vysokoškolské podniky</t>
  </si>
  <si>
    <t>Výnos z dotácie zo štátneho rozpočtu na študentské domovy (bez zmluvných zariadení)</t>
  </si>
  <si>
    <r>
      <t>Výnosy</t>
    </r>
    <r>
      <rPr>
        <b/>
        <vertAlign val="superscript"/>
        <sz val="12"/>
        <rFont val="Times New Roman"/>
        <family val="1"/>
      </rPr>
      <t xml:space="preserve">2) </t>
    </r>
    <r>
      <rPr>
        <b/>
        <sz val="12"/>
        <rFont val="Times New Roman"/>
        <family val="1"/>
      </rPr>
      <t>študentských jedální súvisiace so stravovaním študentov spolu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[R2+R5]  </t>
    </r>
  </si>
  <si>
    <t>Výskumní pracovníci alebo umeleckí pracovníci</t>
  </si>
  <si>
    <t>15a</t>
  </si>
  <si>
    <r>
      <t>Vysokoškolskí učitelia spolu</t>
    </r>
    <r>
      <rPr>
        <sz val="12"/>
        <rFont val="Times New Roman"/>
        <family val="1"/>
      </rPr>
      <t xml:space="preserve"> [SUM(R2:</t>
    </r>
    <r>
      <rPr>
        <sz val="12"/>
        <rFont val="Times New Roman"/>
        <family val="1"/>
      </rPr>
      <t>R6</t>
    </r>
    <r>
      <rPr>
        <sz val="12"/>
        <rFont val="Times New Roman"/>
        <family val="1"/>
      </rPr>
      <t>)]</t>
    </r>
  </si>
  <si>
    <r>
      <t>Administratívni zamestnanci spolu</t>
    </r>
    <r>
      <rPr>
        <sz val="12"/>
        <rFont val="Times New Roman"/>
        <family val="1"/>
      </rPr>
      <t xml:space="preserve"> [SUM(R10:R12)]                         </t>
    </r>
  </si>
  <si>
    <t>Nákup budov a stavieb</t>
  </si>
  <si>
    <t>Poznámka</t>
  </si>
  <si>
    <t>A</t>
  </si>
  <si>
    <t>B</t>
  </si>
  <si>
    <t>C</t>
  </si>
  <si>
    <t>E</t>
  </si>
  <si>
    <t>F</t>
  </si>
  <si>
    <t>G</t>
  </si>
  <si>
    <t>H</t>
  </si>
  <si>
    <t>I</t>
  </si>
  <si>
    <t>D</t>
  </si>
  <si>
    <t>J</t>
  </si>
  <si>
    <t>Bankový účet</t>
  </si>
  <si>
    <t xml:space="preserve">Ostatné dane a poplatky (účet 538) </t>
  </si>
  <si>
    <t>Realizácia stavieb a ich technického zhodnotenia</t>
  </si>
  <si>
    <t>- ostatné tržby za vlastné výrobky</t>
  </si>
  <si>
    <t>- študentské domovy</t>
  </si>
  <si>
    <t>z toho:</t>
  </si>
  <si>
    <t>Bežné dotácie</t>
  </si>
  <si>
    <t>Kapitálové dotácie</t>
  </si>
  <si>
    <r>
      <t>Spotreba materiálu (účet 501)</t>
    </r>
    <r>
      <rPr>
        <sz val="12"/>
        <rFont val="Times New Roman"/>
        <family val="1"/>
      </rPr>
      <t xml:space="preserve"> [SUM(R2:R13)]</t>
    </r>
  </si>
  <si>
    <r>
      <t>Spolu</t>
    </r>
    <r>
      <rPr>
        <sz val="12"/>
        <rFont val="Times New Roman"/>
        <family val="1"/>
      </rPr>
      <t xml:space="preserve"> [R1+R2+R3+R4]</t>
    </r>
  </si>
  <si>
    <t>Objem zdrojov</t>
  </si>
  <si>
    <t xml:space="preserve">Nákup ostatného dlhodobého majetku </t>
  </si>
  <si>
    <t>Ostatné fondy</t>
  </si>
  <si>
    <t>Účty mimo Štátnej pokladnice spolu</t>
  </si>
  <si>
    <t>F=A+B+C+D+E</t>
  </si>
  <si>
    <t>Projekt APVV - spoluriešiteľ so SAV</t>
  </si>
  <si>
    <t>SOKRATES</t>
  </si>
  <si>
    <t>Leonardo da VINCI</t>
  </si>
  <si>
    <t>4c</t>
  </si>
  <si>
    <t>REASON</t>
  </si>
  <si>
    <t>4d</t>
  </si>
  <si>
    <t>Rámcový program EU</t>
  </si>
  <si>
    <t>4e</t>
  </si>
  <si>
    <t>TEMPUS</t>
  </si>
  <si>
    <t>X</t>
  </si>
  <si>
    <t>- tvorba fondu z odpisov</t>
  </si>
  <si>
    <t>- tvorba fondu prevodom z rezervného fondu</t>
  </si>
  <si>
    <t>- tvorba fondu z darov a z dedičstva</t>
  </si>
  <si>
    <t>1a</t>
  </si>
  <si>
    <t>(uviesť zoznam všetkých dotácií, každú na zvláštny riadok)</t>
  </si>
  <si>
    <r>
      <t>Výnosy z poplatkov spojených so štúdiom</t>
    </r>
    <r>
      <rPr>
        <sz val="12"/>
        <rFont val="Times New Roman"/>
        <family val="1"/>
      </rPr>
      <t xml:space="preserve"> [SUM(R5:R8)]</t>
    </r>
  </si>
  <si>
    <r>
      <t>Zamestnanci osobitne financovaných súčastí verejnej vysokej školy (špecifiká) z R1, R7, R9, R13, R14  spolu</t>
    </r>
    <r>
      <rPr>
        <sz val="12"/>
        <rFont val="Times New Roman"/>
        <family val="1"/>
      </rPr>
      <t xml:space="preserve"> [SUM(R15a:R15...)]                                                </t>
    </r>
  </si>
  <si>
    <r>
      <t xml:space="preserve">Spolu </t>
    </r>
    <r>
      <rPr>
        <sz val="12"/>
        <rFont val="Times New Roman"/>
        <family val="1"/>
      </rPr>
      <t>[R1+R7+R9+R13+R14+R16+R17]</t>
    </r>
  </si>
  <si>
    <t>Tržby z predaja materiálu (účet 654)</t>
  </si>
  <si>
    <t>Spotreba ostatných neskladovateľných dodávok (účet 503)</t>
  </si>
  <si>
    <t>Náklady na reprezentáciu (účet 513)</t>
  </si>
  <si>
    <t>Fondy spolu</t>
  </si>
  <si>
    <t>Položka</t>
  </si>
  <si>
    <t>Hlavná činnosť</t>
  </si>
  <si>
    <t>Podnikateľská činnosť</t>
  </si>
  <si>
    <t>Rezervný fond</t>
  </si>
  <si>
    <t>Fond reprodukcie</t>
  </si>
  <si>
    <t>Štipendijný fond</t>
  </si>
  <si>
    <t>Návrh na prídel do štipendijného fondu</t>
  </si>
  <si>
    <t>Zmeny stavu zásob vlastnej výroby (účtová skupina 61)</t>
  </si>
  <si>
    <t>Aktivácia (účtová skupina 62)</t>
  </si>
  <si>
    <t>Pokuty a penále (účet 641+642)</t>
  </si>
  <si>
    <t>Platby za odpísané pohľadávky  (účet 643)</t>
  </si>
  <si>
    <t>Kurzové zisky  (účet 645)</t>
  </si>
  <si>
    <t>v tom:</t>
  </si>
  <si>
    <t>E=A+D</t>
  </si>
  <si>
    <r>
      <t>Počet študentov poberajúcich sociálne štipendiá v osobomesiacoch</t>
    </r>
    <r>
      <rPr>
        <b/>
        <sz val="9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1)</t>
    </r>
  </si>
  <si>
    <r>
      <t xml:space="preserve">Počet študentov poberajúcich sociálne štipendiá k 31.12. </t>
    </r>
    <r>
      <rPr>
        <b/>
        <vertAlign val="superscript"/>
        <sz val="14"/>
        <rFont val="Times New Roman"/>
        <family val="1"/>
      </rPr>
      <t>2)</t>
    </r>
  </si>
  <si>
    <t>Tržby z predaja dlhodobého NM a HM (účet 651)</t>
  </si>
  <si>
    <t>Výnosy z precenenia cenných papierov (účet 657)</t>
  </si>
  <si>
    <r>
      <t>Spotreba energie (účet 502)</t>
    </r>
    <r>
      <rPr>
        <sz val="12"/>
        <rFont val="Times New Roman"/>
        <family val="1"/>
      </rPr>
      <t xml:space="preserve"> [SUM(R15:R20)]</t>
    </r>
  </si>
  <si>
    <r>
      <t>Predaný tovar (účet 504)</t>
    </r>
    <r>
      <rPr>
        <sz val="12"/>
        <rFont val="Times New Roman"/>
        <family val="1"/>
      </rPr>
      <t xml:space="preserve"> [SUM(R23:R26)]</t>
    </r>
  </si>
  <si>
    <r>
      <t>Cestovné (účet 512)</t>
    </r>
    <r>
      <rPr>
        <sz val="12"/>
        <rFont val="Times New Roman"/>
        <family val="1"/>
      </rPr>
      <t xml:space="preserve"> [SUM(R36:R37)]</t>
    </r>
  </si>
  <si>
    <t>- interiérové vybavenie  (713 001)</t>
  </si>
  <si>
    <t>- telekomunikačná technika  (713 003)</t>
  </si>
  <si>
    <t>-  výpočtová technika  (713 002)</t>
  </si>
  <si>
    <t xml:space="preserve"> - prevádzkové stroje, prístroje, zariadenia, technika a náradie (713 004)</t>
  </si>
  <si>
    <t xml:space="preserve">  - špeciálne stroje, prístroje, zariadenia, technika, náradie a materiál  (713 005)</t>
  </si>
  <si>
    <t>Počty ubytovaných</t>
  </si>
  <si>
    <t>Ostatné výnosy zo študentských domovov</t>
  </si>
  <si>
    <t>Výnosy z poplatkov za ubytovanie od študentov počas výučbového obdobia (10 mesiacov)</t>
  </si>
  <si>
    <t>Lôžková kapacita študentského domova k 31. 12. kalendárneho roka (v počte miest)</t>
  </si>
  <si>
    <t>- tržby za stravné lístky študentov</t>
  </si>
  <si>
    <t>- ostatné tržby súvisiace so stravovaním študentov</t>
  </si>
  <si>
    <r>
      <t>Tržby jedální súvisiace so stravovaním študentov v kalendárnom roku spolu</t>
    </r>
    <r>
      <rPr>
        <sz val="12"/>
        <rFont val="Times New Roman"/>
        <family val="1"/>
      </rPr>
      <t xml:space="preserve"> [R3+R4]</t>
    </r>
  </si>
  <si>
    <t>Náklady na činnosť študentských jedální súvisiace so stravovaním študentov za kalendárny rok</t>
  </si>
  <si>
    <r>
      <t>Dotácia na uskutočňovanie akreditovaných študijných programov</t>
    </r>
    <r>
      <rPr>
        <sz val="12"/>
        <rFont val="Times New Roman"/>
        <family val="1"/>
      </rPr>
      <t xml:space="preserve"> [R2]</t>
    </r>
  </si>
  <si>
    <r>
      <t>Dotácia na výskumnú, vývojovú alebo umeleckú činnosť</t>
    </r>
    <r>
      <rPr>
        <sz val="12"/>
        <rFont val="Times New Roman"/>
        <family val="1"/>
      </rPr>
      <t xml:space="preserve"> [R4+R5+R6+R7+R8]</t>
    </r>
  </si>
  <si>
    <r>
      <t>Dotácia na rozvoj vysokej školy</t>
    </r>
    <r>
      <rPr>
        <sz val="12"/>
        <rFont val="Times New Roman"/>
        <family val="1"/>
      </rPr>
      <t xml:space="preserve"> [R10]</t>
    </r>
  </si>
  <si>
    <r>
      <t>Dotácia na sociálnu podporu študentov</t>
    </r>
    <r>
      <rPr>
        <sz val="12"/>
        <rFont val="Times New Roman"/>
        <family val="1"/>
      </rPr>
      <t xml:space="preserve"> [R12+R13+R14]</t>
    </r>
  </si>
  <si>
    <r>
      <t>Spolu</t>
    </r>
    <r>
      <rPr>
        <sz val="12"/>
        <rFont val="Times New Roman"/>
        <family val="1"/>
      </rPr>
      <t xml:space="preserve"> [R1+R3+R9+R11]</t>
    </r>
  </si>
  <si>
    <t>Príjem z dotácie poskytnutej na sociálne štipendiá v rámci dotačnej zmluvy z kapitoly MŠ SR 
k 31.12.</t>
  </si>
  <si>
    <r>
      <t xml:space="preserve">Dotácie z programu 06K spolu </t>
    </r>
    <r>
      <rPr>
        <sz val="12"/>
        <rFont val="Times New Roman"/>
        <family val="1"/>
      </rPr>
      <t>[SUM(R13:R16) ]</t>
    </r>
  </si>
  <si>
    <r>
      <t xml:space="preserve">Celková dotácia z programov 077 a 06K </t>
    </r>
    <r>
      <rPr>
        <sz val="12"/>
        <rFont val="Times New Roman"/>
        <family val="1"/>
      </rPr>
      <t>[R11+R12]</t>
    </r>
  </si>
  <si>
    <t>nadrezortná veda a technika</t>
  </si>
  <si>
    <t>Výnosy z poplatkov za ubytovanie od študentov počas hlavných prázdnin (od interných doktorandov) a počty ubytovaných študentov</t>
  </si>
  <si>
    <r>
      <t xml:space="preserve">Výnosy zo študentských domovov v kalendárnom roku spolu </t>
    </r>
    <r>
      <rPr>
        <sz val="12"/>
        <rFont val="Times New Roman"/>
        <family val="1"/>
      </rPr>
      <t>[SUM(R4:R7)]</t>
    </r>
  </si>
  <si>
    <r>
      <t xml:space="preserve">Náklady študentských domovov  spolu </t>
    </r>
    <r>
      <rPr>
        <sz val="12"/>
        <rFont val="Times New Roman"/>
        <family val="1"/>
      </rPr>
      <t>[R10+R11]</t>
    </r>
  </si>
  <si>
    <r>
      <t xml:space="preserve">Rozdiel výnosov a nákladov na študentské domovy v kalendárnom roku  </t>
    </r>
    <r>
      <rPr>
        <sz val="12"/>
        <rFont val="Times New Roman"/>
        <family val="1"/>
      </rPr>
      <t>[R8-R9]</t>
    </r>
  </si>
  <si>
    <r>
      <t xml:space="preserve">Priemerné ročné náklady na jedného ubytovaného študenta </t>
    </r>
    <r>
      <rPr>
        <sz val="12"/>
        <rFont val="Times New Roman"/>
        <family val="1"/>
      </rPr>
      <t>[R9/R3]</t>
    </r>
  </si>
  <si>
    <t xml:space="preserve">Daň z motorových vozidiel (účet 531) </t>
  </si>
  <si>
    <t>Nákup pozemkov a nehmotných aktív</t>
  </si>
  <si>
    <t xml:space="preserve">2) V stĺpcoch B a D sa uvádza celkový (fyzický) počet študentov, ktorým bolo v príslušnom kalendárnom roku poskytnuté sociálne štipendium bez ohľadu na počet mesiacov. </t>
  </si>
  <si>
    <t xml:space="preserve">  - tvorba fondu z predaja alebo likvidácie majetku</t>
  </si>
  <si>
    <r>
      <t>Úroky (účet 644)</t>
    </r>
    <r>
      <rPr>
        <sz val="12"/>
        <rFont val="Times New Roman"/>
        <family val="1"/>
      </rPr>
      <t xml:space="preserve"> [R17+R18]</t>
    </r>
  </si>
  <si>
    <r>
      <t>Iné ostatné výnosy (účet 649)</t>
    </r>
    <r>
      <rPr>
        <sz val="12"/>
        <rFont val="Times New Roman"/>
        <family val="1"/>
      </rPr>
      <t xml:space="preserve"> [SUM(R21:R33)]</t>
    </r>
  </si>
  <si>
    <r>
      <t>Výnosy zo školného</t>
    </r>
    <r>
      <rPr>
        <sz val="12"/>
        <rFont val="Times New Roman"/>
        <family val="1"/>
      </rPr>
      <t xml:space="preserve">  [R2+R3]</t>
    </r>
  </si>
  <si>
    <t xml:space="preserve">- za prekročenie štandardnej dĺžky štúdia a súbežné štúdium (§ 92 ods. 5 a 6 zákona) (účet 649 001) </t>
  </si>
  <si>
    <t xml:space="preserve">- od cudzincov (§ 92 ods. 9 zákona)  (účet 649 002) </t>
  </si>
  <si>
    <t xml:space="preserve">- za prijímacie konanie (§ 92 ods. 10 zákona) (účet 649 003) </t>
  </si>
  <si>
    <t xml:space="preserve">- za rigorózne konanie (§ 92 ods. 11 zákona) (účet 649 004) </t>
  </si>
  <si>
    <t xml:space="preserve">- za vydanie diplomu za rigorózne konanie (§ 92 ods. 12 zákona)  (účet 649 005) </t>
  </si>
  <si>
    <t xml:space="preserve">- za vydanie dokladov o štúdiu a ich kópií (§ 92 ods. 13 zákona)  (účet 649 006) </t>
  </si>
  <si>
    <t xml:space="preserve">      - dohody o vykonaní práce - externí účitelia (účet 521 009)</t>
  </si>
  <si>
    <t xml:space="preserve">      - dohody o vykonaní práce, dohody o pracovnej činnosti
        (účet 521 010)</t>
  </si>
  <si>
    <t xml:space="preserve"> - OON [SUM(R58:R60)]</t>
  </si>
  <si>
    <t>Zákonné sociálne náklady (účet 527) [SUM(R64:R69)]</t>
  </si>
  <si>
    <r>
      <t>Ostatné náklady (účtová skupina 54)</t>
    </r>
    <r>
      <rPr>
        <sz val="12"/>
        <rFont val="Times New Roman"/>
        <family val="1"/>
      </rPr>
      <t xml:space="preserve"> [R75+ R76]</t>
    </r>
  </si>
  <si>
    <t>- Iné ostatné  náklady (účet 549) [SUM(R77:R83)]</t>
  </si>
  <si>
    <t>Odpisy, predaný majetok a opravné položky (účtová skupina 55) [SUM(R85:R91)]</t>
  </si>
  <si>
    <r>
      <t xml:space="preserve">Spolu </t>
    </r>
    <r>
      <rPr>
        <sz val="12"/>
        <rFont val="Times New Roman"/>
        <family val="1"/>
      </rPr>
      <t>[R1+R14+R21+R22+R27+R35+R38+R39+R55+SUM (R61:R63) +SUM (R70:R74)+R84+R92+R93]</t>
    </r>
  </si>
  <si>
    <t xml:space="preserve"> - Prvok 021 02 03  </t>
  </si>
  <si>
    <t xml:space="preserve"> - Podprogram 05T 08 </t>
  </si>
  <si>
    <t>- príspevok na úhradu výdavkov zahraničných študentov (DZS, MŠ SR) do 31. 3. 2008 
 (účet 649 016)</t>
  </si>
  <si>
    <t>E = A+B+C+D</t>
  </si>
  <si>
    <t>J=F+G+H+I</t>
  </si>
  <si>
    <t xml:space="preserve">- tvorba fondu z výnosov zo školného </t>
  </si>
  <si>
    <r>
      <t>Stav fondu k 31.12. kalendárneho roku</t>
    </r>
    <r>
      <rPr>
        <sz val="12"/>
        <rFont val="Times New Roman"/>
        <family val="1"/>
      </rPr>
      <t xml:space="preserve"> [R1+R2-R11]</t>
    </r>
  </si>
  <si>
    <t>Účty v Štátnej pokladnici spolu [SUM(R2:R15)]</t>
  </si>
  <si>
    <t>Tržby za predaný tovar (účet 604)</t>
  </si>
  <si>
    <r>
      <t>Opravy a udržiavanie (účet 511)</t>
    </r>
    <r>
      <rPr>
        <sz val="12"/>
        <rFont val="Times New Roman"/>
        <family val="1"/>
      </rPr>
      <t xml:space="preserve"> [SUM(R28:R34)]</t>
    </r>
  </si>
  <si>
    <t xml:space="preserve">Ostatné sociálne poistenia (účet 525) </t>
  </si>
  <si>
    <t xml:space="preserve">  - Prvok 06G 05 01</t>
  </si>
  <si>
    <t xml:space="preserve">  - Prvok 06G 05 02</t>
  </si>
  <si>
    <t xml:space="preserve">  - Prvok 06G 05 03</t>
  </si>
  <si>
    <t xml:space="preserve">  - Prvok 06G 05 04</t>
  </si>
  <si>
    <t xml:space="preserve">  - Prvok 06G 06 01</t>
  </si>
  <si>
    <t>C=A+B</t>
  </si>
  <si>
    <t>E=C-A</t>
  </si>
  <si>
    <t>F=D-B</t>
  </si>
  <si>
    <t>E=A+C</t>
  </si>
  <si>
    <t>F=B+D</t>
  </si>
  <si>
    <t>Náklady na štipendiá</t>
  </si>
  <si>
    <t>Náklady / Výnosy</t>
  </si>
  <si>
    <t xml:space="preserve">Ostatné sociálne náklady (účet 528)  </t>
  </si>
  <si>
    <t>Stav bankových účtov spolu [R1+R16+R17]</t>
  </si>
  <si>
    <t xml:space="preserve">  - poskytnuté jednorázovo</t>
  </si>
  <si>
    <r>
      <t>Zdroje na obstaranie a technické zhodnotenie majetku  z fondu reprodukcie</t>
    </r>
    <r>
      <rPr>
        <sz val="12"/>
        <rFont val="Times New Roman"/>
        <family val="1"/>
      </rPr>
      <t xml:space="preserve"> [R1+R2]</t>
    </r>
  </si>
  <si>
    <t>- nákup softvéru</t>
  </si>
  <si>
    <t>Výdavky na obstaranie a technické zhodnotenie dlhobého majetku spolu [R1+SUM(R3:R4)+SUM(R10:R14)]</t>
  </si>
  <si>
    <t>- náklady študentských domovov (bez zmluvných zariadení)- mzdy a odvody</t>
  </si>
  <si>
    <t>- náklady študentských domovov  (bez zmluvných zariadení) - ostatné</t>
  </si>
  <si>
    <r>
      <t xml:space="preserve">Rozdiel výnosov a nákladov študentských jedální súvisiacich so stravovaním študentov  </t>
    </r>
    <r>
      <rPr>
        <sz val="12"/>
        <rFont val="Times New Roman"/>
        <family val="1"/>
      </rPr>
      <t>[R1-R9]</t>
    </r>
  </si>
  <si>
    <t>- študentské jedálne</t>
  </si>
  <si>
    <t>- ostatný predaný tovar</t>
  </si>
  <si>
    <t xml:space="preserve">Odborní zamestnanci </t>
  </si>
  <si>
    <t>Prevádzkoví zamestnanci okrem zamestnancov študentských domovov a jedální</t>
  </si>
  <si>
    <t>Zamestnanci študentských jedální</t>
  </si>
  <si>
    <t>- na oblasť IT</t>
  </si>
  <si>
    <r>
      <t xml:space="preserve">Nárok na príspevok zo štátneho rozpočtu na jedlá podľa metodiky </t>
    </r>
    <r>
      <rPr>
        <sz val="12"/>
        <rFont val="Times New Roman"/>
        <family val="1"/>
      </rPr>
      <t xml:space="preserve"> [(R13*20 + R14*30)/1000]                                       </t>
    </r>
  </si>
  <si>
    <t>peniaze na ceste (účet 261)</t>
  </si>
  <si>
    <r>
      <t>Dotácia na výskumnú, vývojovú alebo umeleckú činnosť</t>
    </r>
    <r>
      <rPr>
        <b/>
        <sz val="12"/>
        <rFont val="Times New Roman"/>
        <family val="1"/>
      </rPr>
      <t xml:space="preserve"> - časť z programu 077 </t>
    </r>
    <r>
      <rPr>
        <sz val="12"/>
        <rFont val="Times New Roman"/>
        <family val="1"/>
      </rPr>
      <t>[SUM(R4:R8)]</t>
    </r>
  </si>
  <si>
    <r>
      <t>Dotácia na sociálnu podporu študentov</t>
    </r>
    <r>
      <rPr>
        <sz val="12"/>
        <rFont val="Times New Roman"/>
        <family val="1"/>
      </rPr>
      <t xml:space="preserve"> [SUM(R12:R14)]</t>
    </r>
  </si>
  <si>
    <r>
      <t xml:space="preserve">Dotácie z programu 077 spolu </t>
    </r>
    <r>
      <rPr>
        <sz val="12"/>
        <rFont val="Times New Roman"/>
        <family val="1"/>
      </rPr>
      <t>[R1+R3+R9+R11]</t>
    </r>
  </si>
  <si>
    <r>
      <t xml:space="preserve">Dotácie z programu 06K spolu </t>
    </r>
    <r>
      <rPr>
        <sz val="12"/>
        <rFont val="Times New Roman"/>
        <family val="1"/>
      </rPr>
      <t>[SUM(R17:R22]</t>
    </r>
  </si>
  <si>
    <r>
      <t xml:space="preserve">Dotácie iných programov (021, 05T) spolu </t>
    </r>
    <r>
      <rPr>
        <sz val="12"/>
        <rFont val="Times New Roman"/>
        <family val="1"/>
      </rPr>
      <t>[SUM(R24:R25]</t>
    </r>
  </si>
  <si>
    <r>
      <t xml:space="preserve">- na sociálnu podporu </t>
    </r>
    <r>
      <rPr>
        <sz val="12"/>
        <rFont val="Times New Roman"/>
        <family val="1"/>
      </rPr>
      <t>[R12+R13]</t>
    </r>
  </si>
  <si>
    <t xml:space="preserve">Výdavky na sociálne štipendiá (§ 96 zákona) za kalendárny rok </t>
  </si>
  <si>
    <t>z EÚ</t>
  </si>
  <si>
    <t>Finančné prostriedky</t>
  </si>
  <si>
    <r>
      <t>Dotácie z rozpočtov obcí a z rozpočtov vyšších územných celkov</t>
    </r>
    <r>
      <rPr>
        <sz val="12"/>
        <rFont val="Times New Roman"/>
        <family val="1"/>
      </rPr>
      <t xml:space="preserve"> [SUM(R2a:R2...)]</t>
    </r>
  </si>
  <si>
    <t>Zvyšok prijatej kapitálovej dotácie používanej na kompenzáciu odpisov majetku z nej obstaraného</t>
  </si>
  <si>
    <t>Prostriedky zo zahraničných projektov na budúce aktivity</t>
  </si>
  <si>
    <t>Ostatné</t>
  </si>
  <si>
    <t xml:space="preserve">1) V stĺpcoch B a D sa uvádza prepočítaný počet študentov určený ako počet osobomesiacov, počas ktorých bolo poskytované sociálne štipendium </t>
  </si>
  <si>
    <r>
      <t xml:space="preserve">Počet študentov poberajúcich  štipendiá z vlastných zdrojov 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k 31.12. </t>
    </r>
  </si>
  <si>
    <r>
      <t xml:space="preserve">Celková dotácia - program 077, 06K, 05T a 021 </t>
    </r>
    <r>
      <rPr>
        <sz val="12"/>
        <rFont val="Times New Roman"/>
        <family val="1"/>
      </rPr>
      <t>[R15+R16+R23]</t>
    </r>
  </si>
  <si>
    <r>
      <t>Dotácia na výskumnú, vývojovú alebo umeleckú činnosť</t>
    </r>
    <r>
      <rPr>
        <b/>
        <sz val="12"/>
        <rFont val="Times New Roman"/>
        <family val="1"/>
      </rPr>
      <t xml:space="preserve"> - časť z programu 077</t>
    </r>
    <r>
      <rPr>
        <sz val="12"/>
        <rFont val="Times New Roman"/>
        <family val="1"/>
      </rPr>
      <t xml:space="preserve"> [SUM(R4:R8)]</t>
    </r>
  </si>
  <si>
    <r>
      <t xml:space="preserve">Dotácia z programu 077 </t>
    </r>
    <r>
      <rPr>
        <sz val="12"/>
        <rFont val="Times New Roman"/>
        <family val="1"/>
      </rPr>
      <t>[R1+R3+R9]</t>
    </r>
  </si>
  <si>
    <t xml:space="preserve"> - tvorba sociálneho fondu  (účet 527 001)</t>
  </si>
  <si>
    <r>
      <t>Zdroje na obstaranie a technické zhodnotenie dlhodobého majetku spolu</t>
    </r>
    <r>
      <rPr>
        <sz val="12"/>
        <rFont val="Times New Roman"/>
        <family val="1"/>
      </rPr>
      <t xml:space="preserve"> [SUM(R9:R13)]</t>
    </r>
  </si>
  <si>
    <r>
      <t>Tvorba fondu v kalendárnom roku spolu</t>
    </r>
    <r>
      <rPr>
        <sz val="12"/>
        <rFont val="Times New Roman"/>
        <family val="1"/>
      </rPr>
      <t xml:space="preserve"> SUM(R3:R10) </t>
    </r>
  </si>
  <si>
    <r>
      <t xml:space="preserve">- ostatná tvorba </t>
    </r>
    <r>
      <rPr>
        <vertAlign val="superscript"/>
        <sz val="12"/>
        <rFont val="Times New Roman"/>
        <family val="1"/>
      </rPr>
      <t>2)</t>
    </r>
  </si>
  <si>
    <t>- z ubytovania študentov (účet 602 001)</t>
  </si>
  <si>
    <t>- zo stravných lístkov študentov a doktorandov (účet 602 009)</t>
  </si>
  <si>
    <t>- z ubytovania a stravovania iných fyzických osôb (účet 602 008 a 602 010)</t>
  </si>
  <si>
    <t>- drobný nehmotný majetok  (účet 518 014)</t>
  </si>
  <si>
    <t>- používanie plavárne (účet 518 019)</t>
  </si>
  <si>
    <t>- iné analyticky sledované výnosy (účty 602 002-007, 602 099)</t>
  </si>
  <si>
    <t>- z dotačného účtu  (účet 644 001)</t>
  </si>
  <si>
    <t>- z ostatných účtov  (účet 644 002)</t>
  </si>
  <si>
    <t>- poplatky spojené so štúdiom (účet 649 003-006)</t>
  </si>
  <si>
    <t xml:space="preserve">- školné  (účet 649 001-002)                                                     </t>
  </si>
  <si>
    <t>- ďalšie vzdelávanie  (účet 649 007)</t>
  </si>
  <si>
    <t>- kvalifikačné skúšky  (účet 649 008)</t>
  </si>
  <si>
    <t>- dary (účet 649 009)</t>
  </si>
  <si>
    <t>- výnosy z dedičstva  (účet 649 010)</t>
  </si>
  <si>
    <t>- výnosy z duševného vlastníctva (účet 649 011)</t>
  </si>
  <si>
    <t>- oprava výnosov minulých účtovných období (účet 649 013)</t>
  </si>
  <si>
    <t>- použitie prostriedkov fondov (účet 649 014)</t>
  </si>
  <si>
    <t>- použitie prostriedkov výnosov budúcich období - projekty  (účet 649 015)</t>
  </si>
  <si>
    <t>- dobropisy minulých období (účet 649 017)</t>
  </si>
  <si>
    <t>- ostatné výnosy (účty 649 012, 649 018-021, 649 099)</t>
  </si>
  <si>
    <t>- štipendijného fondu (účet 656 200)</t>
  </si>
  <si>
    <t>- knihy, časopisy a noviny  (účet 501 001)</t>
  </si>
  <si>
    <t>- chemikálie a ostatný materiál pre zabezpečenie experimentálnej výučby  (účet 501 002)</t>
  </si>
  <si>
    <t>- kancelárske potreby a materiál   (účet 501 003)</t>
  </si>
  <si>
    <t>- papier  (účet 501 004)</t>
  </si>
  <si>
    <t>- pohonné hmoty a ostatný materiál na dopravu  (účet 501 007)</t>
  </si>
  <si>
    <t>- čistiace, hygienické a dezinfekčné potreby (účet 501 008)</t>
  </si>
  <si>
    <t>- stavebný, vodoinštalačný a elektroinštalačný materiál
 (účet 501 009)</t>
  </si>
  <si>
    <t>- potraviny (účet 501 010)</t>
  </si>
  <si>
    <t>- DHM - prístroje a zariadenia laboratórií, výpočtová technika  (účet 501 011)</t>
  </si>
  <si>
    <t>- DHM - nábytok (účet 501 012)</t>
  </si>
  <si>
    <t>- iné analyticky sledované náklady (účty 501 005-006, 501 013-015, 501 077)</t>
  </si>
  <si>
    <t>- ostatný materiál (účet 501 099)</t>
  </si>
  <si>
    <t>- elektrická energia (účet 502 001)</t>
  </si>
  <si>
    <t>- tepelná energia  (účet 502 002)</t>
  </si>
  <si>
    <t>- vodné a stočné  (účet 502 003)</t>
  </si>
  <si>
    <t>- plyn  (účet 502 004)</t>
  </si>
  <si>
    <t>- palivá  (účet 502 005)</t>
  </si>
  <si>
    <t>- opravy a udržiavanie stavieb  (účet 511 001)</t>
  </si>
  <si>
    <t>- opravy a udržiavanie strojov, prístrojov, zariadení a inventára  (účet 511 002)</t>
  </si>
  <si>
    <t>- opravy a udržiavanie dopravných prostriedkov  (účet 511 003)</t>
  </si>
  <si>
    <t>- opravy a udržiavanie prostriedkov IT  (účet 511 004)</t>
  </si>
  <si>
    <r>
      <t xml:space="preserve">- za umeleckú alebo športovú činnosť </t>
    </r>
    <r>
      <rPr>
        <sz val="12"/>
        <rFont val="Times New Roman"/>
        <family val="1"/>
      </rPr>
      <t xml:space="preserve">[R9+R10]  </t>
    </r>
    <r>
      <rPr>
        <b/>
        <sz val="12"/>
        <rFont val="Times New Roman"/>
        <family val="1"/>
      </rPr>
      <t xml:space="preserve">                                                     </t>
    </r>
  </si>
  <si>
    <r>
      <t xml:space="preserve">- prospechové </t>
    </r>
    <r>
      <rPr>
        <sz val="12"/>
        <rFont val="Times New Roman"/>
        <family val="1"/>
      </rPr>
      <t xml:space="preserve">[R3+R4] </t>
    </r>
  </si>
  <si>
    <r>
      <t xml:space="preserve">-  za dosiahnutie vynikajúceho výsledku v oblasti štúdia </t>
    </r>
    <r>
      <rPr>
        <sz val="12"/>
        <rFont val="Times New Roman"/>
        <family val="1"/>
      </rPr>
      <t xml:space="preserve">[R6+R7] </t>
    </r>
  </si>
  <si>
    <t>- údržba a opravy meracej techniky, telovýchovných  zariadení ...(účet 511 005)</t>
  </si>
  <si>
    <t>- iné analyticky sledované náklady (účet 511 006-008)</t>
  </si>
  <si>
    <t>- ostatná údržba a opravy (účet 511 099)</t>
  </si>
  <si>
    <t>- domáce cestovné  (účet 512 001)</t>
  </si>
  <si>
    <t>- zahraničné cestovné  (účet 512 002)</t>
  </si>
  <si>
    <t>- prenájom zariadení (účet 518 002)</t>
  </si>
  <si>
    <t>- prenájom priestorov  (účet 518 001)</t>
  </si>
  <si>
    <t>- vložné na konferencie  (účet 518 004)</t>
  </si>
  <si>
    <t>- ďalšie vzdelávanie zamestnancov  (účet 518 005)</t>
  </si>
  <si>
    <t>- telefón, fax  (účet 518 006)</t>
  </si>
  <si>
    <t>- počítačové siete a prenosy údajov  (účet 518 007)</t>
  </si>
  <si>
    <t>- poštovné  (účet 518 008)</t>
  </si>
  <si>
    <t>- odvoz odpadu  (účet 518 009)</t>
  </si>
  <si>
    <t>- revízie zariadení (účet 518 010)</t>
  </si>
  <si>
    <t>- čistenie verejných priestranstiev (účet 518 011)</t>
  </si>
  <si>
    <t>- dopravné služby (účet 518 012)</t>
  </si>
  <si>
    <t xml:space="preserve">- iné analyticky sledované náklady (účty 518 003, 518 013, 518 015-018, 518 020-027, 518 040) </t>
  </si>
  <si>
    <t>- ostatné služby (účet 518 099)</t>
  </si>
  <si>
    <t xml:space="preserve"> - MZDY (účty 521 001-008, 521 012)</t>
  </si>
  <si>
    <t xml:space="preserve">- Podprogram 077 11 </t>
  </si>
  <si>
    <t xml:space="preserve"> - príspevok zamestnancom na stravovanie  (účet 527 002)</t>
  </si>
  <si>
    <t xml:space="preserve"> - zákonné odstupné, odchodné  (účet 527 003)</t>
  </si>
  <si>
    <t xml:space="preserve"> - náhrada príjmu pri PN (účet 527 004)</t>
  </si>
  <si>
    <t xml:space="preserve"> - ochranné pracovné pomôcky podľa Zákonníka práce (účet 527 005) </t>
  </si>
  <si>
    <t xml:space="preserve"> - ostatné zákonné sociálne náklady (účet 527 099)</t>
  </si>
  <si>
    <t xml:space="preserve"> - štipendiá doktorandov  (účet 549 001)</t>
  </si>
  <si>
    <t xml:space="preserve"> - bankové poplatky (účet 549 002)</t>
  </si>
  <si>
    <t xml:space="preserve"> - úhrada výnosov z úrokov na dotačnom účte (účet 549 003)</t>
  </si>
  <si>
    <t xml:space="preserve"> - poistné náklady (havarijné, majetok, na študentov) (účet 549 004)</t>
  </si>
  <si>
    <t xml:space="preserve"> - štipendiá z vlastných zdrojov - prospechové (549 007)</t>
  </si>
  <si>
    <t xml:space="preserve"> - iné analyticky sledované náklady (účet 549 005-006, 549 008-012)</t>
  </si>
  <si>
    <t xml:space="preserve"> - odpisy DN a HM nadobudnuté z kapitálových dotácií zo ŠR (účet 551 001)</t>
  </si>
  <si>
    <t xml:space="preserve"> - odpisy ostatného DN a HM (účet 551 002)</t>
  </si>
  <si>
    <t>- Prvok 021 02 03</t>
  </si>
  <si>
    <t xml:space="preserve"> - Podprogram 06K 11</t>
  </si>
  <si>
    <t>Tržby z predaja cenných papierov a podielov (účet 653)</t>
  </si>
  <si>
    <t>Výnosy z nájmu majetku  (účet 658)</t>
  </si>
  <si>
    <t>(uviesť zoznam všetkých dotácií z iných kapitol sumarizovaných podľa prvkov resp. podprogramov, ak sa podprogram nedelí na prvky)</t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</si>
  <si>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</si>
  <si>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t>Centrum spirituality - labor. komunikačných zručností a rétoriky</t>
  </si>
  <si>
    <t>- prenos zostatku dotácie do nasledujúceho kalendárneho roku [R6+R7-R15]</t>
  </si>
  <si>
    <t>Výnosy z dlhodobého finančného majetku (účet 652)</t>
  </si>
  <si>
    <t>Prijaté príspevky od iných organizácií (účet 662)</t>
  </si>
  <si>
    <t>Vnútroorganizačné prevody výnosov (účtová skupina 67)</t>
  </si>
  <si>
    <t>Prevádzkové dotácie (účet 691)</t>
  </si>
  <si>
    <t xml:space="preserve">   - Prvok 077 12 02 </t>
  </si>
  <si>
    <t xml:space="preserve">   - Prvok 077 12 03 </t>
  </si>
  <si>
    <t xml:space="preserve">   - Prvok 077 12 04 </t>
  </si>
  <si>
    <t xml:space="preserve">   - Prvok 077 12 05</t>
  </si>
  <si>
    <t>- Podprogram 077 13</t>
  </si>
  <si>
    <t xml:space="preserve">   - Prvok 077 15 01</t>
  </si>
  <si>
    <t xml:space="preserve">   - Prvok 077 15 02</t>
  </si>
  <si>
    <t xml:space="preserve">   - Prvok 077 15 03</t>
  </si>
  <si>
    <t xml:space="preserve"> </t>
  </si>
  <si>
    <r>
      <t xml:space="preserve">Spolu </t>
    </r>
    <r>
      <rPr>
        <sz val="12"/>
        <rFont val="Times New Roman"/>
        <family val="1"/>
      </rPr>
      <t>[R1+R6+SUM(R11:R16)+R19+R20+SUM(R34:R39)+SUM(R44:49)]</t>
    </r>
  </si>
  <si>
    <r>
      <t>Tržby z predaja služieb (účet 602)</t>
    </r>
    <r>
      <rPr>
        <sz val="12"/>
        <rFont val="Times New Roman"/>
        <family val="1"/>
      </rPr>
      <t xml:space="preserve"> [SUM(R7:R10)]</t>
    </r>
  </si>
  <si>
    <t xml:space="preserve"> - ostatné náklady z účtovej skupiny 55 (účty 552, 553, 554, 557, 558, 559)</t>
  </si>
  <si>
    <r>
      <t xml:space="preserve">Výnosy z použitia fondov (účet 656) [SUM(R40:R43)]  </t>
    </r>
    <r>
      <rPr>
        <b/>
        <vertAlign val="superscript"/>
        <sz val="12"/>
        <rFont val="Times New Roman"/>
        <family val="1"/>
      </rPr>
      <t xml:space="preserve"> 1)</t>
    </r>
  </si>
  <si>
    <t>- zúčtovanie dotácie zo ŠR na DN a HM vo výške odpisov</t>
  </si>
  <si>
    <t>- ostatných fondov (účet 656 300, 656 500)</t>
  </si>
  <si>
    <t xml:space="preserve">- náklady na tvorbu rezervného fondu (účet 556 100) </t>
  </si>
  <si>
    <t xml:space="preserve">- náklady na tvorbu štipendijného fondu (účet 556 200) </t>
  </si>
  <si>
    <t xml:space="preserve">- náklady na tvorbu fondu reprodukcie (účet 556 300) </t>
  </si>
  <si>
    <t xml:space="preserve">- náklady na tvorbu ostatných fondov (účty 556 300, 556 500) </t>
  </si>
  <si>
    <t xml:space="preserve"> - ostatné iné náklady (účet 549 099)</t>
  </si>
  <si>
    <r>
      <t>Tvorba fondu reprodukcie v kalendárnom roku spolu</t>
    </r>
    <r>
      <rPr>
        <sz val="12"/>
        <rFont val="Times New Roman"/>
        <family val="1"/>
      </rPr>
      <t xml:space="preserve"> [SUM(R3:R8)] </t>
    </r>
  </si>
  <si>
    <t>- zamestnanci zaradení na ostatných pracoviskách</t>
  </si>
  <si>
    <t>- bežný účet okrem účtov uvedených v 
  R6:R8</t>
  </si>
  <si>
    <t>- devízové účty</t>
  </si>
  <si>
    <t>- účet štipendijného fondu</t>
  </si>
  <si>
    <t>- účet podnikateľskej činnosti</t>
  </si>
  <si>
    <t>- účet sociálneho fondu</t>
  </si>
  <si>
    <t>- účet fondu reprodukcie</t>
  </si>
  <si>
    <t>- bežný účet - zábezpeka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</si>
  <si>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</si>
  <si>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Tabuľka č. 3: Výnosy verejnej vysokej školy v rokoch 2008 a 2009  </t>
  </si>
  <si>
    <t xml:space="preserve">  </t>
  </si>
  <si>
    <t>- tvorba fondu prevodom z rezervného fondu (účet  413 114)</t>
  </si>
  <si>
    <t>- tvorba fondu z darov a z dedičstva (účet 413 112)</t>
  </si>
  <si>
    <t>- tvorba fondu z odpisov (účet 413 116)</t>
  </si>
  <si>
    <t>- tvorba fondu z výnosov z predaja majetku (účet 413 117)</t>
  </si>
  <si>
    <t>92a</t>
  </si>
  <si>
    <t>Vnútroorganzačné prevody (účtovná skupina 57)</t>
  </si>
  <si>
    <t>4b</t>
  </si>
  <si>
    <t>15b</t>
  </si>
  <si>
    <t>Inštitút kresťanskej kultúry</t>
  </si>
  <si>
    <t>15c</t>
  </si>
  <si>
    <t>Okalianum</t>
  </si>
  <si>
    <t>15d</t>
  </si>
  <si>
    <t>Ústav biblických štúdií</t>
  </si>
  <si>
    <t>Názov verejnej vysokej školy:   
Trenčianska univerzita Alexandra dubčeka v Trenčíne</t>
  </si>
  <si>
    <t>Názov verejnej vysokej školy:   
Trenčianska univerzita Alexandra Dubčeka v Trenčíne</t>
  </si>
  <si>
    <t>Názov verejnej vysokej školy: 
Trenčianska univerzita Alexandra Dubčeka v Trenčíne</t>
  </si>
  <si>
    <t>Názov verejnej vysokej školy:  
Trenčianska univerzita Alexandra Dubčeka v Trenčíne</t>
  </si>
  <si>
    <t>Hospodárenie  Trenčianskej univerzity A. Dubčeka v Trenčíne za rok 2009.</t>
  </si>
  <si>
    <t>1.  Úvod</t>
  </si>
  <si>
    <t xml:space="preserve">     TnUAD v zmysle zákona o vysokých školách je verejnou vysokou školou. Patrí do skupiny účtovných jednotiek, ktoré nie sú založené alebo zriadené za účelom podnikania. V účtovnom období roku 2009 používala účtovnú osnovu a podrobnosti o postupoch účtovania v zmysle opatrenia MF SR číslo 24342/2007-74 v znení neskorších zmien a riadila sa metodickým usmernením MŠ SR k analytickému členeniu vedenia účtovníctva  Pri vedení účtovníctva bol používaný ekonomický informačný systém SAP-SOFIA..</t>
  </si>
  <si>
    <t>2.   Komentár k súvahe</t>
  </si>
  <si>
    <t>Majetok spolu vzrástol o 57 tis. €,  ktorý je na 99,87%  tvorený dlhodobým hmotným majetkom t.j. pozemky, stavby, stroje prístroje a nedokončené investície. V roku 2009 TnUAD dokončila a zaradila do majetku stavby v hodnote 515 tis. €  a to rekonštrukcia odkanalizovania areálu FM za 272 tis €, rekonštrukcia striech FSEV 243 tis. €</t>
  </si>
  <si>
    <t>2.2.  Pasíva</t>
  </si>
  <si>
    <t>V súlade s postupmi účtovania a metodickým usmernením MŠ SR  k analytickému členeniu pri vedení účtovníctva, vykazovala TnUAD na položke  výnosy budúcich období stav 7 991 tis € , čo predstavuje finančné vyjadrenie nedočerpanej  bežnej dotácie a prijatej kapitálovej dotácie  z kapitoly MŠ SR na obstaranie dlhodobého majetku, ktorá sa do výnosov účtuje v časovej a vecnej súvislosti s  účtovaním odpisov dlhodobého majetku na obstaranie ktorého bola dotácia poskytnutá, od doby  uvedenia tohto majetku do užívania.</t>
  </si>
  <si>
    <t>3.  Komentár k výkazu ziskov a strát</t>
  </si>
  <si>
    <t xml:space="preserve"> mzdy zamestnancov univerzity  .........................................   4 352 tis. €  (43,70% na  celkových nákladoch)</t>
  </si>
  <si>
    <t xml:space="preserve"> odvody zamestnancov  ....................................................... 1 437 tis.€  (14,43% na celkových nákladoch)</t>
  </si>
  <si>
    <t>ostatné služby - telefóny, poštovné, prenájmy .......................   835 tis. € (8,38% na celkových nákladoch)</t>
  </si>
  <si>
    <t xml:space="preserve"> tvorba fondov - motivačné, prospechové a soc. štipendiá ....   809 tis. €  (8,13% na celkových nákladoch)  </t>
  </si>
  <si>
    <t xml:space="preserve"> odpisy majetku v objeme  ....................................................  739 tis. €  (7,42% na celkových nákladoch)</t>
  </si>
  <si>
    <t xml:space="preserve"> ostatné náklady - štipendiá doktorandov, poistné ................    566 tis. €  (5,69% na celkových nákladoch)</t>
  </si>
  <si>
    <t xml:space="preserve"> spotreba materiálu  ...............................................................  441 tis.€ ( 4,43% na celkových nákladoch)</t>
  </si>
  <si>
    <t xml:space="preserve"> spotreba energií  ...................................................................  438 tis. € (4,40% na celkových nákladoch)</t>
  </si>
  <si>
    <t>4. Rozdelenie hospodárskeho výsledku.</t>
  </si>
  <si>
    <t>Celkový hospodársky výsledok  je súčet hospodárskeho výsledku  hlavnej činnosti a hospodárskeho výsledku podnikateľskej činnosti po zdanení.. Zákon o vysokých školách  v §16a ustanovuje, že finančné fondy verejnej vysokej školy okrem fondov tvorených podľa osobitných predpisov sa tvoria z kladného hospodárskeho výsledku. Keďže TnUAD vykazuje neuhradenú stratu z predchádzajúcich rokov použije zisk vo výške 4 195,35 € (§16a ods. 3) na tvorbu rezervného fondu , ako zdroj krytia straty z predchádzajúcich období.</t>
  </si>
  <si>
    <t>Vplyv na dosiahnutí kladného hospodárskeho výsledku  mala výška výnosov zo školného, ako aj úspora na materiálových  nákladoch.a službách.</t>
  </si>
  <si>
    <t>Za sledované obdobie  vykazuje TnUAD hospodársky výsledok po zdanení zisk vo výške  + 4 195,35 €, čo po minuloročných stratových rokoch  dáva predpoklady na stabilizáciu a oživenie hospodárenia univerzity.</t>
  </si>
  <si>
    <t xml:space="preserve">        Trenčianska univerzita </t>
  </si>
  <si>
    <t>Alexandra Dubčeka v Trenčíne</t>
  </si>
  <si>
    <t>Výročná správa o hospodárení</t>
  </si>
  <si>
    <t>Ing. Miloš Haščic, PhD.</t>
  </si>
  <si>
    <t>kvestor</t>
  </si>
  <si>
    <t>za rok 2009</t>
  </si>
  <si>
    <t>prof. Ing. Ivan Kneppo, DrSc.</t>
  </si>
  <si>
    <t>poverený výkonom funkcie rektora</t>
  </si>
  <si>
    <t xml:space="preserve">Názov verejnej vysokej školy:  
Trenčianska univerzita Alexandra dubčeka v Trenčíne </t>
  </si>
  <si>
    <t xml:space="preserve">Názov verejnej vysokej školy:  
Trenčianska univerzita Alexandra Dubčeka v Trenčíne  </t>
  </si>
  <si>
    <t>Názov verejnej vysokej školy:  
Trenčianska univerzitaAlexandra Dubčeka v Trenčíne</t>
  </si>
  <si>
    <t xml:space="preserve">Názov verejnej vysokej školy:   
Trenčianska univerzita Alexandra Dubčeka v Trenčíne  </t>
  </si>
  <si>
    <t>zostatok stravy, OK</t>
  </si>
  <si>
    <t>OK Gon,16.4.</t>
  </si>
  <si>
    <t>Nedokončená výroba a polotovary vlastnej výroby (121 + 122) - (192 + 193)</t>
  </si>
  <si>
    <t>Výrobky  (123) - (194)</t>
  </si>
  <si>
    <t>Zvieratá  (124) - (195)</t>
  </si>
  <si>
    <t>Tovar  (132 +139) - (196)</t>
  </si>
  <si>
    <t>Poskytnuté prevádzkové preddavky  (314) - (391 AÚ)</t>
  </si>
  <si>
    <t>Pohľadávky z obchodného styku (311 AÚ až 314 AÚ) - 391 AÚ) okrem r.035</t>
  </si>
  <si>
    <t>Ostatné pohľadávky (315 AÚ -391 AÚ)</t>
  </si>
  <si>
    <t>Pohľadávky voči účastníkom združení  (358 AÚ) - (391 AÚ)</t>
  </si>
  <si>
    <t>Iné pohľadávky  (335 AÚ + 375 AÚ + 378 AÚ) - (391 AÚ)</t>
  </si>
  <si>
    <t>Pohľadávky z obchodného styku  (311 AÚ až 314 AÚ) - 391 AÚ)</t>
  </si>
  <si>
    <t>Zúčtovanie so SP a zdravotnými poisťovňami (336)</t>
  </si>
  <si>
    <t>Daňové pohľadávky  (341 až 345)</t>
  </si>
  <si>
    <t>Pohľadávky z dôvodu finančných vzťahov k ŠR (346+348)</t>
  </si>
  <si>
    <t>Spojovací účet pri združení (396-391 AÚ)</t>
  </si>
  <si>
    <t>4.</t>
  </si>
  <si>
    <t>Pokladnica  (211 +213)</t>
  </si>
  <si>
    <t>Bankové účty  (221 +261)</t>
  </si>
  <si>
    <t>Bankové účty s dobou viazanosti dlhšou ako 1 rok (221AÚ)</t>
  </si>
  <si>
    <t>Krátkodobý finančný majetok (251+253+255+257)-291AÚ</t>
  </si>
  <si>
    <t>Obstaranie krátkodobého finančného majetku (259-291AÚ)</t>
  </si>
  <si>
    <t>C. ČASOVÉ ROZLÍŠENIE SPOLU                   r. 058 a r. 059</t>
  </si>
  <si>
    <t>Náklady budúcich období  (381)</t>
  </si>
  <si>
    <t>Príjmy budúcich období  (385)</t>
  </si>
  <si>
    <t>Strana pasív</t>
  </si>
  <si>
    <t>Oceňovacie rozdiely z precenenia majetku a záväzkov    (414)</t>
  </si>
  <si>
    <t>Oceňovacie rozdiely z precenenia kapitálových účastín   (415)</t>
  </si>
  <si>
    <t>Nevysporiadaný výsledok hospodárenia minulých rokov (+,- 428)</t>
  </si>
  <si>
    <t>Výsledok hospodárenia za účtovné obdobie r. 060-(r.062+068+072+074+101)</t>
  </si>
  <si>
    <t>993</t>
  </si>
  <si>
    <t>Rezervy r.076 až 078</t>
  </si>
  <si>
    <t>Krátkodobé záväzky  r.088 až 096</t>
  </si>
  <si>
    <t>Záväzky z obchodného styku   (321 až 326) okrem 323</t>
  </si>
  <si>
    <t>Bežné bankové úvery      (231 + 232 + 461 AÚ)</t>
  </si>
  <si>
    <r>
      <t xml:space="preserve">Ostatné záväzky  </t>
    </r>
    <r>
      <rPr>
        <sz val="9"/>
        <rFont val="Times New Roman"/>
        <family val="1"/>
      </rPr>
      <t>(379 + 373 AÚ +474 AÚ + 479 AÚ)</t>
    </r>
  </si>
  <si>
    <r>
      <t xml:space="preserve">Ostatné dlhodobé záväzky </t>
    </r>
    <r>
      <rPr>
        <sz val="9"/>
        <rFont val="Times New Roman"/>
        <family val="1"/>
      </rPr>
      <t xml:space="preserve"> (373 AÚ+ 479 AÚ)</t>
    </r>
  </si>
  <si>
    <t>Peňažné fondy tvorené podľa osobitného predpisu     (412)</t>
  </si>
  <si>
    <t>Fondy tvorené zo zisku    r.069 až 071</t>
  </si>
  <si>
    <t>Rezervný fond                          (421)</t>
  </si>
  <si>
    <t>Ostatné fondy                          (427)</t>
  </si>
  <si>
    <t>Fondy tvorené zo zisku            (423)</t>
  </si>
  <si>
    <t>Rezervy zákonné                      (451AÚ)</t>
  </si>
  <si>
    <t>Ostatné rezervy                        (459AÚ)</t>
  </si>
  <si>
    <t>Krátkodobé  rezervy                (323+451AÚ+459AÚ)</t>
  </si>
  <si>
    <t>Dlhodobé  záväzky                 r.080 až 086</t>
  </si>
  <si>
    <t>Záväzky zo sociálneho fondu     (472)</t>
  </si>
  <si>
    <t>Vydané dlhopisy                       (473)</t>
  </si>
  <si>
    <t>Záväzky z nájmu                       (474 AÚ)</t>
  </si>
  <si>
    <t>Dlhodobé prijaté preddavky      (475)</t>
  </si>
  <si>
    <t xml:space="preserve">Dlhodobé nevyfakturované dodávky       (476) </t>
  </si>
  <si>
    <t>Dlhodobé zmenky na úhradu                   (478)</t>
  </si>
  <si>
    <t>Záväzky voči zamestnancom    (331 +333)</t>
  </si>
  <si>
    <t>Zúčtovania so SP a zdravotnými poisťovňami         (336)</t>
  </si>
  <si>
    <t>Daňové záväzky                      (341 až 345)</t>
  </si>
  <si>
    <t>Záväzky z dôvodu finančných vzťahov k štátnemu rozpočtu a rozpočtom územnej j samosprávy       (346 +348)</t>
  </si>
  <si>
    <t>Záväzky voči účastníkom združení   (368)</t>
  </si>
  <si>
    <t>Spojovací účet pri združení   (396)</t>
  </si>
  <si>
    <t>Bankové výpomoci a pôžičky    r.098 až 100</t>
  </si>
  <si>
    <t>Dlhodobé bankové úvery      (461 AÚ)</t>
  </si>
  <si>
    <t>Prijaté krátkodobé finančné výpomoci (241 + 249)</t>
  </si>
  <si>
    <t>C. ČASOVÉ ROZLÍŠENIE SPOLU  r. 102 + 103</t>
  </si>
  <si>
    <t>Výdavky budúcich období       (383)</t>
  </si>
  <si>
    <t>Výnosy budúcich období       (384)</t>
  </si>
  <si>
    <t>Záväzky z upísaných nesplatených cenných papierov a vkladov (367)</t>
  </si>
  <si>
    <t>VLASTNÉ ZDROJE A CUDZIE ZDROJE SPOLU r.061+074+101</t>
  </si>
  <si>
    <t>B. Cudzie zdroje   r.075+079+087+097</t>
  </si>
  <si>
    <t>Dlhodobý hmotný majetok    r.010 až 020</t>
  </si>
  <si>
    <t>Obstaranie dlhodobého nehmotného majetku (041)-(093)</t>
  </si>
  <si>
    <t>A. VLASTNÉ ZDROJE KRYTIA MAJETKU SPOLU    r.062+068+072+073</t>
  </si>
  <si>
    <t>A. NEOBEŽNÝ MAJETOK SPOLU r. 002 + 009 + 021</t>
  </si>
  <si>
    <t>Kontrolné číslo    r. 001 až 028</t>
  </si>
  <si>
    <t>B. OBEŽNÝ MAJETOK SPOLU r.030+037+042+051</t>
  </si>
  <si>
    <t xml:space="preserve"> MAJETOK SPOLU  r.001 + 029 +057</t>
  </si>
  <si>
    <t xml:space="preserve"> Kontrolné číslo   r. 029 až 060</t>
  </si>
  <si>
    <t>Finančné účty  r.052 až 056</t>
  </si>
  <si>
    <t>Dlhodobé pohľadávky    r.038 až 041</t>
  </si>
  <si>
    <t>Krátkodobé pohľadávky   r.043 až 050</t>
  </si>
  <si>
    <t>Dlhodobý nehmotný majetok   r.003 až 008</t>
  </si>
  <si>
    <t>Dlhodobý finančný majetok  r.022 až 028</t>
  </si>
  <si>
    <r>
      <t xml:space="preserve">Vratky kapitálovej dotácie
</t>
    </r>
    <r>
      <rPr>
        <b/>
        <sz val="12"/>
        <color indexed="10"/>
        <rFont val="Times New Roman"/>
        <family val="1"/>
      </rPr>
      <t>(v Eur)</t>
    </r>
    <r>
      <rPr>
        <b/>
        <sz val="12"/>
        <rFont val="Times New Roman"/>
        <family val="1"/>
      </rPr>
      <t xml:space="preserve">
(+)</t>
    </r>
  </si>
  <si>
    <r>
      <t xml:space="preserve">Príjmy z bežnej  dotácie v roku 2009
</t>
    </r>
    <r>
      <rPr>
        <sz val="12"/>
        <color indexed="10"/>
        <rFont val="Times New Roman"/>
        <family val="1"/>
      </rPr>
      <t>(v Eur)</t>
    </r>
  </si>
  <si>
    <r>
      <t xml:space="preserve">Výdavky  z bežnej dotácie </t>
    </r>
    <r>
      <rPr>
        <b/>
        <sz val="12"/>
        <rFont val="Times New Roman"/>
        <family val="1"/>
      </rPr>
      <t xml:space="preserve">v roku 2009
</t>
    </r>
    <r>
      <rPr>
        <sz val="12"/>
        <color indexed="10"/>
        <rFont val="Times New Roman"/>
        <family val="1"/>
      </rPr>
      <t>(v Eur)</t>
    </r>
  </si>
  <si>
    <r>
      <t xml:space="preserve">Zostatok bežnej dotácie k 31.12.2009
</t>
    </r>
    <r>
      <rPr>
        <sz val="12"/>
        <color indexed="10"/>
        <rFont val="Times New Roman"/>
        <family val="1"/>
      </rPr>
      <t>(v Eur)</t>
    </r>
  </si>
  <si>
    <r>
      <t xml:space="preserve">Časť zostatku na existujúce záväzky (bez odpisov)
</t>
    </r>
    <r>
      <rPr>
        <sz val="12"/>
        <color indexed="10"/>
        <rFont val="Times New Roman"/>
        <family val="1"/>
      </rPr>
      <t>(v Eur)</t>
    </r>
  </si>
  <si>
    <r>
      <t xml:space="preserve">Časť zostatku na krytie odpisov
</t>
    </r>
    <r>
      <rPr>
        <sz val="12"/>
        <color indexed="10"/>
        <rFont val="Times New Roman"/>
        <family val="1"/>
      </rPr>
      <t>(v Eur)</t>
    </r>
  </si>
  <si>
    <r>
      <t xml:space="preserve">Nedočerpaná bežná dotácia na pokračujúce úlohy
</t>
    </r>
    <r>
      <rPr>
        <sz val="12"/>
        <color indexed="10"/>
        <rFont val="Times New Roman"/>
        <family val="1"/>
      </rPr>
      <t>(v Eur)</t>
    </r>
  </si>
  <si>
    <r>
      <t xml:space="preserve">Časť zostatku na nerealizované nepokračujúce úlohy
</t>
    </r>
    <r>
      <rPr>
        <sz val="12"/>
        <color indexed="10"/>
        <rFont val="Times New Roman"/>
        <family val="1"/>
      </rPr>
      <t>(v Eur)</t>
    </r>
  </si>
  <si>
    <r>
      <t xml:space="preserve">Nárok na dofinancovanie dotácie
</t>
    </r>
    <r>
      <rPr>
        <sz val="12"/>
        <color indexed="10"/>
        <rFont val="Times New Roman"/>
        <family val="1"/>
      </rPr>
      <t>(v Eur)</t>
    </r>
  </si>
  <si>
    <r>
      <t xml:space="preserve">Tabuľka č. 7: Náklady verejnej vysokej školy na štipendiá interných doktorandov v roku 2009 </t>
    </r>
    <r>
      <rPr>
        <b/>
        <sz val="12"/>
        <color indexed="10"/>
        <rFont val="Times New Roman"/>
        <family val="1"/>
      </rPr>
      <t>(v Eur)</t>
    </r>
  </si>
  <si>
    <t>Ostatní  interní doktorandi</t>
  </si>
  <si>
    <t>z iných zdrojov VVŠ</t>
  </si>
  <si>
    <t>A=B+C</t>
  </si>
  <si>
    <t xml:space="preserve">  - náklady na štipendiá interných doktorandov pred dizertačnou skúškou 
(v zmysle § 54 ods. 18 písm. a) zákona spolu (SUM(R3:R4))</t>
  </si>
  <si>
    <t>Priemerný mesačný náklad na doktoranda</t>
  </si>
  <si>
    <t xml:space="preserve">  - Prvok 0AE 02 01</t>
  </si>
  <si>
    <t xml:space="preserve">  - Prvok 0AE 02 03</t>
  </si>
  <si>
    <t xml:space="preserve">  - Prvok 0AE 03 01</t>
  </si>
  <si>
    <r>
      <t xml:space="preserve">Dotácie z kapitoly MŠ SR spolu </t>
    </r>
    <r>
      <rPr>
        <sz val="12"/>
        <rFont val="Times New Roman"/>
        <family val="1"/>
      </rPr>
      <t>[R1+R6+R9+R12]</t>
    </r>
  </si>
  <si>
    <r>
      <t>Dotácie zo štrukturálnych fondov spolu</t>
    </r>
    <r>
      <rPr>
        <sz val="12"/>
        <rFont val="Times New Roman"/>
        <family val="1"/>
      </rPr>
      <t xml:space="preserve"> [R14+R15]</t>
    </r>
  </si>
  <si>
    <r>
      <t xml:space="preserve">Dotácie z iných kapitol spolu </t>
    </r>
    <r>
      <rPr>
        <sz val="12"/>
        <rFont val="Times New Roman"/>
        <family val="1"/>
      </rPr>
      <t>[SUM(R15a:R15...)]</t>
    </r>
  </si>
  <si>
    <r>
      <t xml:space="preserve">Podprogram 06G 06 </t>
    </r>
    <r>
      <rPr>
        <sz val="12"/>
        <rFont val="Times New Roman"/>
        <family val="1"/>
      </rPr>
      <t>[R7+R8]</t>
    </r>
  </si>
  <si>
    <r>
      <t xml:space="preserve">Podprogram 0AE 02 </t>
    </r>
    <r>
      <rPr>
        <sz val="12"/>
        <rFont val="Times New Roman"/>
        <family val="1"/>
      </rPr>
      <t>[R10:R11]</t>
    </r>
  </si>
  <si>
    <r>
      <t xml:space="preserve">Podprogram 0AE 03 </t>
    </r>
    <r>
      <rPr>
        <sz val="12"/>
        <rFont val="Times New Roman"/>
        <family val="1"/>
      </rPr>
      <t>[R12=R13]</t>
    </r>
  </si>
  <si>
    <t>Účelová dotácia na štipendiá doktorandov poskytnutá v rámci dotačnej zmluvy v priebehu roka 2009</t>
  </si>
  <si>
    <t xml:space="preserve"> - Podprogram 06K 12            </t>
  </si>
  <si>
    <r>
      <t>2008</t>
    </r>
    <r>
      <rPr>
        <sz val="12"/>
        <color indexed="10"/>
        <rFont val="Times New Roman"/>
        <family val="1"/>
      </rPr>
      <t xml:space="preserve"> (v Eur)</t>
    </r>
  </si>
  <si>
    <t>Nevyčerpaná účelová dotácia (+) / nedoplatok účelovej dotácie (-) za rok 2008</t>
  </si>
  <si>
    <t xml:space="preserve"> - Podprogram 06K 16           </t>
  </si>
  <si>
    <t xml:space="preserve">-  Podprogram 06K 0A </t>
  </si>
  <si>
    <t>8a</t>
  </si>
  <si>
    <r>
      <t xml:space="preserve">Program 06K </t>
    </r>
    <r>
      <rPr>
        <sz val="12"/>
        <rFont val="Times New Roman"/>
        <family val="1"/>
      </rPr>
      <t>[SUM(R2+R3+R4+R5)]</t>
    </r>
  </si>
  <si>
    <t>Ostatné dotácie [SUM(R8a..R8x)]</t>
  </si>
  <si>
    <r>
      <t xml:space="preserve">Zostatok bežnej dotácie k 31.12.2008 
</t>
    </r>
    <r>
      <rPr>
        <sz val="12"/>
        <color indexed="10"/>
        <rFont val="Times New Roman"/>
        <family val="1"/>
      </rPr>
      <t>(v Eur)</t>
    </r>
  </si>
  <si>
    <r>
      <t xml:space="preserve">Vrátenie preplatku z predchádzajúceho obdobia v roku 2009 
</t>
    </r>
    <r>
      <rPr>
        <sz val="12"/>
        <color indexed="10"/>
        <rFont val="Times New Roman"/>
        <family val="1"/>
      </rPr>
      <t>(v Eur)</t>
    </r>
  </si>
  <si>
    <r>
      <t xml:space="preserve">Časť zostatku ušetrená efektívnym využitím neúčelovej dotácie 
</t>
    </r>
    <r>
      <rPr>
        <sz val="11"/>
        <color indexed="10"/>
        <rFont val="Times New Roman"/>
        <family val="1"/>
      </rPr>
      <t>(v Eur)</t>
    </r>
  </si>
  <si>
    <t>Názov verejnej vysokej školy:  Trenčianska univerzita Alexandra Dubčeka v Trenčíne</t>
  </si>
  <si>
    <t>Kontrolné číslo r.061 až 104</t>
  </si>
  <si>
    <t>Imanie a peňažné fondy r.063 až 067</t>
  </si>
  <si>
    <t>Základné imanie    (411)</t>
  </si>
  <si>
    <t>Fond reprodukcie   (413)</t>
  </si>
  <si>
    <r>
      <t xml:space="preserve">  - náklady na štipendiá vo výške 9. platovej triedy a</t>
    </r>
    <r>
      <rPr>
        <sz val="12"/>
        <color indexed="10"/>
        <rFont val="Times New Roman"/>
        <family val="1"/>
      </rPr>
      <t xml:space="preserve"> 1. </t>
    </r>
    <r>
      <rPr>
        <sz val="12"/>
        <rFont val="Times New Roman"/>
        <family val="1"/>
      </rPr>
      <t>platového stupňa</t>
    </r>
  </si>
  <si>
    <t xml:space="preserve">  - náklady na časť štipendia prevyšujúce 9. platovú triedu a 1. platový stupeň</t>
  </si>
  <si>
    <r>
      <t xml:space="preserve">  - náklady na štipendiá vo výške 10. platovej triedy a</t>
    </r>
    <r>
      <rPr>
        <sz val="12"/>
        <color indexed="10"/>
        <rFont val="Times New Roman"/>
        <family val="1"/>
      </rPr>
      <t xml:space="preserve"> 1. </t>
    </r>
    <r>
      <rPr>
        <sz val="12"/>
        <rFont val="Times New Roman"/>
        <family val="1"/>
      </rPr>
      <t>platového stupňa</t>
    </r>
  </si>
  <si>
    <t xml:space="preserve">  - náklady na časť štipendia prevyšujúce 10. platovú triedu a 1. platový stupeň</t>
  </si>
  <si>
    <t xml:space="preserve">  - náklady na štipendiá interných doktorandov po dizertačnej skúške 
(v zmysle § 54 ods. 18 písm. b) zákona spolu (SUM(R6:R7))</t>
  </si>
  <si>
    <t>- ostatné energie</t>
  </si>
  <si>
    <t>Účet</t>
  </si>
  <si>
    <t>Polož. výkaz. NUJ</t>
  </si>
  <si>
    <t>Čislo riadku</t>
  </si>
  <si>
    <t>A. NEOBEŽNÝ MAJETOK SPOLU r.002+r.009+r.021</t>
  </si>
  <si>
    <t>001</t>
  </si>
  <si>
    <t>1. Dlhodobý nehmotný majetok r.003 až r.008</t>
  </si>
  <si>
    <t>002</t>
  </si>
  <si>
    <t>Nehmotné výsledky z vývojovej a obdob.činnosti 012-(072+091A</t>
  </si>
  <si>
    <t>003</t>
  </si>
  <si>
    <t>Softvér 013-(073+091AÚ)</t>
  </si>
  <si>
    <t>004</t>
  </si>
  <si>
    <t>005</t>
  </si>
  <si>
    <t>Ostatný.dlhodob.nehmot.majetok(018+019)-(078+079+091AÚ)</t>
  </si>
  <si>
    <t>006</t>
  </si>
  <si>
    <t>Obstaranie dlhodobého nehmotného majetku (041-093)</t>
  </si>
  <si>
    <t>007</t>
  </si>
  <si>
    <t>Poskytnut.preddavky na dlhodob.nehmot.majetok (051-095AÚ)</t>
  </si>
  <si>
    <t>008</t>
  </si>
  <si>
    <t>2. Dlhodobý hmotný majetok (r. 010 až r. 020)</t>
  </si>
  <si>
    <t>009</t>
  </si>
  <si>
    <t>Pozemky (031)</t>
  </si>
  <si>
    <t>010</t>
  </si>
  <si>
    <t>Umelecké diela a zbierky (032)</t>
  </si>
  <si>
    <t>011</t>
  </si>
  <si>
    <t>Stavby 021-(081-092AÚ)</t>
  </si>
  <si>
    <t>012</t>
  </si>
  <si>
    <t>Samostatné hnuteľné veci a súbory hnuteľných vecí (022 - (08</t>
  </si>
  <si>
    <t>013</t>
  </si>
  <si>
    <t>Dopravné prostriedky (023 - (083+092AÚ))</t>
  </si>
  <si>
    <t>014</t>
  </si>
  <si>
    <t>Pestovateľské celky trvalých porastov (025 - (085 + 092AÚ))</t>
  </si>
  <si>
    <t>015</t>
  </si>
  <si>
    <t>Základné stádo a ťažné zvieratá (026 - (086 + 092AÚ))</t>
  </si>
  <si>
    <t>016</t>
  </si>
  <si>
    <t>Drobný dlhodobý hmotný majetok (028 - (088 + 092AÚ))</t>
  </si>
  <si>
    <t>017</t>
  </si>
  <si>
    <t>Ostatný dlhodobý hmotný majetok (029 - (089 +092AÚ))</t>
  </si>
  <si>
    <t>018</t>
  </si>
  <si>
    <t>Obstaranie dlhodobého hmotného majetku (042 - 094)</t>
  </si>
  <si>
    <t>019</t>
  </si>
  <si>
    <t>Poskytnuté preddavky na dlhodob.hmot.majetok (052-095AÚ)</t>
  </si>
  <si>
    <t>020</t>
  </si>
  <si>
    <t>3. Dlhodobý finančný majetok r.022 až r.028</t>
  </si>
  <si>
    <t>021</t>
  </si>
  <si>
    <t>Podiel.cen.papier.a podiely v obchod.spol.v ovládan.osobe (0</t>
  </si>
  <si>
    <t>022</t>
  </si>
  <si>
    <t>Podiel.cen.papiere a podiely v obchod.spol.s podstat.vplyvom</t>
  </si>
  <si>
    <t>023</t>
  </si>
  <si>
    <t>Dlhové cenné papiere držané do splatnosti (065 - 096 AÚ)</t>
  </si>
  <si>
    <t>024</t>
  </si>
  <si>
    <t>Pôžičky podnikom v skup.a ostat.pôžičky (066+067)-096AÚ</t>
  </si>
  <si>
    <t>025</t>
  </si>
  <si>
    <t>Ostatný dlhodobý finančný majetok (069-096AÚ)</t>
  </si>
  <si>
    <t>026</t>
  </si>
  <si>
    <t>Obstaranie dlhodobého finančného majetku (043 - 096AÚ)</t>
  </si>
  <si>
    <t>027</t>
  </si>
  <si>
    <t>Poskytnuté preddavky na dlhodobý finančný majetok (053 - 096</t>
  </si>
  <si>
    <t>028</t>
  </si>
  <si>
    <t>B. OBEŽNÝ MAJETOK SPOLU r.030+r.037+r.042+r.051</t>
  </si>
  <si>
    <t>029</t>
  </si>
  <si>
    <t>1. Zásoby r.031 až r.036</t>
  </si>
  <si>
    <t>030</t>
  </si>
  <si>
    <t>Materiál (112+119) -191</t>
  </si>
  <si>
    <t>031</t>
  </si>
  <si>
    <t>Nedokonč.výroba a polotovary vlast.výroby (121+122)-(192+193</t>
  </si>
  <si>
    <t>032</t>
  </si>
  <si>
    <t>Výrobky (123-194)</t>
  </si>
  <si>
    <t>033</t>
  </si>
  <si>
    <t>Zvieratá (124-195)</t>
  </si>
  <si>
    <t>034</t>
  </si>
  <si>
    <t>Tovar (132+139)-196</t>
  </si>
  <si>
    <t>035</t>
  </si>
  <si>
    <t>Poskytnuté prevádzkové preddavky na zásoby (314AÚ-391AÚ)</t>
  </si>
  <si>
    <t>036</t>
  </si>
  <si>
    <t>2. Dlhodobé pohľadávky (r.038 až 041)</t>
  </si>
  <si>
    <t>037</t>
  </si>
  <si>
    <t>Pohľadávky z obchod.styku (311AÚ až 314AÚ) - 391AÚ</t>
  </si>
  <si>
    <t>038</t>
  </si>
  <si>
    <t>Ostatné pohľadávky (315AÚ - 391AÚ)</t>
  </si>
  <si>
    <t>039</t>
  </si>
  <si>
    <t>Pohľadávky voči účastníkom združení (358AÚ - 391AÚ)</t>
  </si>
  <si>
    <t>040</t>
  </si>
  <si>
    <t>Iné pohľadávky (335AÚ+373AÚ+375AÚ+378AÚ) -391AÚ</t>
  </si>
  <si>
    <t>041</t>
  </si>
  <si>
    <t>3. Krátkodobé pohľadávky r.043 až r.050</t>
  </si>
  <si>
    <t>042</t>
  </si>
  <si>
    <t>Pohľadávky z obchodného styku (311AÚ až 314AÚ) - 391AÚ</t>
  </si>
  <si>
    <t>043</t>
  </si>
  <si>
    <t>044</t>
  </si>
  <si>
    <t>Zúčtovanie zo Sociálnou poisť. a zdravot.poisťovňami (336)</t>
  </si>
  <si>
    <t>045</t>
  </si>
  <si>
    <t>Daňové pohľadávky (341 až 345)</t>
  </si>
  <si>
    <t>046</t>
  </si>
  <si>
    <t>Pohľ.z dôvodu fin.vzťahov k ŠR a rozpočtom úz.správ (346+348</t>
  </si>
  <si>
    <t>047</t>
  </si>
  <si>
    <t>048</t>
  </si>
  <si>
    <t>Spojovací účet pri združení (396-391AÚ)</t>
  </si>
  <si>
    <t>049</t>
  </si>
  <si>
    <t>050</t>
  </si>
  <si>
    <t>4. Finančné účty r.052 až 056</t>
  </si>
  <si>
    <t>051</t>
  </si>
  <si>
    <t>Pokladnica (211+213)</t>
  </si>
  <si>
    <t>052</t>
  </si>
  <si>
    <t>Bankové účty (221AÚ+261)</t>
  </si>
  <si>
    <t>053</t>
  </si>
  <si>
    <t>Bankové účty s dobou viazanosti dlhšou ako jeden rok (221AÚ)</t>
  </si>
  <si>
    <t>054</t>
  </si>
  <si>
    <t>Krátkodobý finančný majetok (251+253+255+256+257)-291AÚ</t>
  </si>
  <si>
    <t>055</t>
  </si>
  <si>
    <t>Obstaranie krátkodobého finančného majetku (259 -291AÚ)</t>
  </si>
  <si>
    <t>056</t>
  </si>
  <si>
    <t>C. ČASOVÉ ROZLÍŠENIE SPOLU r.058 a r.059</t>
  </si>
  <si>
    <t>057</t>
  </si>
  <si>
    <t>1. Náklady budúcich období (381)</t>
  </si>
  <si>
    <t>058</t>
  </si>
  <si>
    <t>Príjmy budúcich období (385)</t>
  </si>
  <si>
    <t>059</t>
  </si>
  <si>
    <t>MAJETOK SPOLU r.001 + r.029 + r.057</t>
  </si>
  <si>
    <t>060</t>
  </si>
  <si>
    <t>Celkový výsledok</t>
  </si>
  <si>
    <t>Brutto</t>
  </si>
  <si>
    <t>Korekcia</t>
  </si>
  <si>
    <t>Netto</t>
  </si>
  <si>
    <t>Predch. účt. obdobie</t>
  </si>
  <si>
    <t>Strana aktív</t>
  </si>
  <si>
    <t>Tabuľka č. 24: Súvaha - Strana aktív</t>
  </si>
  <si>
    <t xml:space="preserve">   Oceniteľné práva 014-(074+091AÚ)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</si>
  <si>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</si>
  <si>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</si>
  <si>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</si>
  <si>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</si>
  <si>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</si>
  <si>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</si>
  <si>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</si>
  <si>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</si>
  <si>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</si>
  <si>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</si>
  <si>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</si>
  <si>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</si>
  <si>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</si>
  <si>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</si>
  <si>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</si>
  <si>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</si>
  <si>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</si>
  <si>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</si>
  <si>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</si>
  <si>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</si>
  <si>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</si>
  <si>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</si>
  <si>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</si>
  <si>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</si>
  <si>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</si>
  <si>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</si>
  <si>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</si>
  <si>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</si>
  <si>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</si>
  <si>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</si>
  <si>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</si>
  <si>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</si>
  <si>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</si>
  <si>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</si>
  <si>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</si>
  <si>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</si>
  <si>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</si>
  <si>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</si>
  <si>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</si>
  <si>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</si>
  <si>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</si>
  <si>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</si>
  <si>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</si>
  <si>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</si>
  <si>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 xml:space="preserve"> Brutto
(v Eur)</t>
  </si>
  <si>
    <t>č. r.</t>
  </si>
  <si>
    <t>Bežné účtovné obdobie</t>
  </si>
  <si>
    <t>Bezprostredne predchádzajúce účtovné obdobie</t>
  </si>
  <si>
    <t>a</t>
  </si>
  <si>
    <t>b</t>
  </si>
  <si>
    <t>1.</t>
  </si>
  <si>
    <t>Nehmotné výsledky z vývojovej a obdob.činnosti 012 -(072 +091 AÚ)</t>
  </si>
  <si>
    <t>Software  013 - (073 + 091 AÚ)</t>
  </si>
  <si>
    <t>Oceniteľné práva  014 - (074 + 091 AÚ)</t>
  </si>
  <si>
    <t>Ostatný dlhodobý nehmotný majetok (018 + 019) - (078 + 079 + 091 AÚ)</t>
  </si>
  <si>
    <t>Poskytnuté preddavky na dlhodobý nehmotný majetok  (051) - (095 AÚ)</t>
  </si>
  <si>
    <t>2.</t>
  </si>
  <si>
    <t>Pozemky  (031)</t>
  </si>
  <si>
    <t>Umelecké diela a zbierky  (032)</t>
  </si>
  <si>
    <t>Stavby  (021) - (081 + 092 AÚ)</t>
  </si>
  <si>
    <t>Stroje, prístroje a zariadenia  (022) - (082 + 092 AÚ)</t>
  </si>
  <si>
    <t>Dopravné prostriedky  (023) - (083 + 092 AÚ)</t>
  </si>
  <si>
    <t>Pestovateľské celky trvalých porastov  (025) - (085 +092 AÚ)</t>
  </si>
  <si>
    <t>Základné stádo a ťažné zvieratá  (026) - (086 + 092 AÚ)</t>
  </si>
  <si>
    <t>Drobný dlhodobý hmotný majetok  (028) - (088 + 092 AÚ)</t>
  </si>
  <si>
    <t>Ostatný dlhodobý hmotný majetok  (029) - (089 + 092 AÚ)</t>
  </si>
  <si>
    <t>Obstaranie dlhodobého hmotného majetku  (042) - (094)</t>
  </si>
  <si>
    <t>Poskytnuté preddavky na dlhodobý hmot.majetok  (052) - (095 AÚ)</t>
  </si>
  <si>
    <t>3.</t>
  </si>
  <si>
    <t>Podielové cenné papiere a vklady v obchodných spoločnostiach v ovládanej osobe  (061)</t>
  </si>
  <si>
    <t>Podielové cenné papiere a vklady v obchodných spoločnostiach s podstatným vplyvom  (062)</t>
  </si>
  <si>
    <t>Dlhové cenné papiere držané do splatnosti  (063) - (096 AÚ)</t>
  </si>
  <si>
    <t>Pôžičky podnikom v skupine a ostatné pôžičky  (066 + 067) - (096 AÚ)</t>
  </si>
  <si>
    <t>Ostatný dlhodobý finančný majetok (069) okrem r.040</t>
  </si>
  <si>
    <t>Obstaranie dlhodobého finančného majetku  (043) - (096 AÚ)</t>
  </si>
  <si>
    <t>Poskytnuté preddavky na dlhodobý fin. majetok (053)</t>
  </si>
  <si>
    <t>Účtovné obdobie</t>
  </si>
  <si>
    <t>Zásoby   súčet r. 031 až 036</t>
  </si>
  <si>
    <t>Materiál (112 + 119) - (191)</t>
  </si>
  <si>
    <r>
      <t>Ostatné domáce príjmy s charakterom dotácie</t>
    </r>
    <r>
      <rPr>
        <sz val="12"/>
        <rFont val="Times New Roman"/>
        <family val="1"/>
      </rPr>
      <t xml:space="preserve"> </t>
    </r>
  </si>
  <si>
    <r>
      <t>Dotácie z kapitol štátneho rozpočtu okrem kapitoly MŠ SR</t>
    </r>
    <r>
      <rPr>
        <sz val="12"/>
        <rFont val="Times New Roman"/>
        <family val="1"/>
      </rPr>
      <t xml:space="preserve"> </t>
    </r>
  </si>
  <si>
    <r>
      <t>Príjmy zo zahraničia majúce charakter dotácie</t>
    </r>
    <r>
      <rPr>
        <sz val="12"/>
        <rFont val="Times New Roman"/>
        <family val="1"/>
      </rPr>
      <t xml:space="preserve"> </t>
    </r>
  </si>
  <si>
    <r>
      <t xml:space="preserve">2008 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(v Eur)</t>
    </r>
  </si>
  <si>
    <r>
      <t xml:space="preserve">2009 </t>
    </r>
    <r>
      <rPr>
        <sz val="14"/>
        <rFont val="Times New Roman"/>
        <family val="1"/>
      </rPr>
      <t>(v Eur)</t>
    </r>
  </si>
  <si>
    <r>
      <t xml:space="preserve">Rozdiel 2009-2008 </t>
    </r>
    <r>
      <rPr>
        <sz val="14"/>
        <rFont val="Times New Roman"/>
        <family val="1"/>
      </rPr>
      <t>(v Eur)</t>
    </r>
  </si>
  <si>
    <r>
      <t xml:space="preserve">Tabuľka č. 1: Príjmy z dotácií verejnej vysokej škole zo štátneho rozpočtu z kapitoly ministerstva školstva
 poskytnuté v rámci dotačnej zmluvy v roku 2009 </t>
    </r>
    <r>
      <rPr>
        <sz val="14"/>
        <rFont val="Times New Roman"/>
        <family val="1"/>
      </rPr>
      <t>(v Eur)</t>
    </r>
  </si>
  <si>
    <r>
      <t xml:space="preserve">Tabuľka č. 2: Príjmy verejnej vysokej školy  v roku 2009 majúce charakter dotácie okrem príjmov z dotácií 
 z  kapitoly ministerstva školstva a okrem štrukturálnych fondov EÚ 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(v Eur)</t>
    </r>
  </si>
  <si>
    <r>
      <t xml:space="preserve">2008 </t>
    </r>
    <r>
      <rPr>
        <sz val="12"/>
        <rFont val="Times New Roman"/>
        <family val="1"/>
      </rPr>
      <t>(v Eur)</t>
    </r>
  </si>
  <si>
    <r>
      <t>2009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(v Eur)</t>
    </r>
  </si>
  <si>
    <r>
      <t xml:space="preserve">2008  </t>
    </r>
    <r>
      <rPr>
        <sz val="14"/>
        <rFont val="Times New Roman"/>
        <family val="1"/>
      </rPr>
      <t>(v Eur)</t>
    </r>
  </si>
  <si>
    <r>
      <t xml:space="preserve">Rozdiel 2009 -2008 </t>
    </r>
    <r>
      <rPr>
        <sz val="14"/>
        <rFont val="Times New Roman"/>
        <family val="1"/>
      </rPr>
      <t>(v Eur)</t>
    </r>
  </si>
  <si>
    <r>
      <t>Tabuľka č. 6: Zamestnanci a náklady na mzdy verejnej vysokej školy v roku 2009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(v Eur)</t>
    </r>
  </si>
  <si>
    <t>Zamestnanci študentských domovov</t>
  </si>
  <si>
    <t xml:space="preserve">Nevyčerpaná účelová dotácia (+) / nedoplatok účelovej dotácie (-) za rok 2009  </t>
  </si>
  <si>
    <t xml:space="preserve">Náklady na štipendiá interných doktorandov (R2+R5) </t>
  </si>
  <si>
    <t xml:space="preserve">Vyplatené štipendiá za december 2009 v januári 2010 </t>
  </si>
  <si>
    <r>
      <t>Počet ubytovaných študentov (vrátane interných doktorandov)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v osobomesiacoch</t>
    </r>
  </si>
  <si>
    <r>
      <t>2008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(v Eur)</t>
    </r>
  </si>
  <si>
    <r>
      <t>Tabuľka č. 9: Údaje o systéme sociálnej podpory  - časť výnosy a náklady</t>
    </r>
    <r>
      <rPr>
        <b/>
        <sz val="14"/>
        <rFont val="Times New Roman"/>
        <family val="1"/>
      </rPr>
      <t xml:space="preserve"> študentských domovov 
(bez zmluvných zariadení) za roky 2008 a 2009  </t>
    </r>
  </si>
  <si>
    <t>Tabuľka č. 10: Údaje o systéme sociálnej podpory  - časť výnosy a náklady študentských jedální 
za roky 2008 a 2009</t>
  </si>
  <si>
    <r>
      <t>2008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(v Eur)</t>
    </r>
  </si>
  <si>
    <r>
      <t xml:space="preserve">2009 </t>
    </r>
    <r>
      <rPr>
        <sz val="12"/>
        <rFont val="Times New Roman"/>
        <family val="1"/>
      </rPr>
      <t>(v Eur)</t>
    </r>
  </si>
  <si>
    <t xml:space="preserve"> - náklady na jedlá študentov</t>
  </si>
  <si>
    <r>
      <t xml:space="preserve">Počet vydaných jedál študentom 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 kalendárnom roku  </t>
    </r>
  </si>
  <si>
    <t xml:space="preserve">- počet vydaných jedál študentom od 1. 1. 2008 do 29. 2. 2008 (príspevok 20 Sk = 0,66 Eur)  </t>
  </si>
  <si>
    <t xml:space="preserve">- počet vydaných jedál študentom od 1. 3. 2008 do 31. 12.2008 (príspevok 30 Sk = 1 Eur)  </t>
  </si>
  <si>
    <r>
      <t>2009</t>
    </r>
    <r>
      <rPr>
        <sz val="12"/>
        <rFont val="Times New Roman"/>
        <family val="1"/>
      </rPr>
      <t xml:space="preserve"> (v Eur)</t>
    </r>
  </si>
  <si>
    <t xml:space="preserve">- ostatná tvorba (účet 413 113) </t>
  </si>
  <si>
    <t xml:space="preserve">- tvorba fondu z hospodárskeho výsledku (účet 413  111)  </t>
  </si>
  <si>
    <r>
      <t>Tabuľka č. 12: Výdavky verejnej vysokej školy na obstaranie a technické zhodnotenie dlhodobého majetku v roku 2009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(v Eur)</t>
    </r>
  </si>
  <si>
    <r>
      <t xml:space="preserve">Krytie fondu finančnými prostriedkami na osobitnom bankovom účte </t>
    </r>
    <r>
      <rPr>
        <b/>
        <sz val="12"/>
        <rFont val="Times New Roman"/>
        <family val="1"/>
      </rPr>
      <t>k 31.12.</t>
    </r>
  </si>
  <si>
    <t>- tvorba fondu z výsledku hospodárenia</t>
  </si>
  <si>
    <t>- tvorba fondu z dotácie</t>
  </si>
  <si>
    <r>
      <t xml:space="preserve">2009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(v Eur)</t>
    </r>
  </si>
  <si>
    <r>
      <t>2008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(v Eur)</t>
    </r>
  </si>
  <si>
    <r>
      <t xml:space="preserve">2009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(v Eur)</t>
    </r>
  </si>
  <si>
    <r>
      <t xml:space="preserve">2008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(v Eur)</t>
    </r>
  </si>
  <si>
    <r>
      <t xml:space="preserve">2009  </t>
    </r>
    <r>
      <rPr>
        <sz val="12"/>
        <rFont val="Times New Roman"/>
        <family val="1"/>
      </rPr>
      <t>(v Eur)</t>
    </r>
  </si>
  <si>
    <r>
      <t xml:space="preserve">2008  </t>
    </r>
    <r>
      <rPr>
        <sz val="12"/>
        <rFont val="Times New Roman"/>
        <family val="1"/>
      </rPr>
      <t>(v Eur)</t>
    </r>
  </si>
  <si>
    <r>
      <t xml:space="preserve">2009  </t>
    </r>
    <r>
      <rPr>
        <sz val="12"/>
        <rFont val="Times New Roman"/>
        <family val="1"/>
      </rPr>
      <t xml:space="preserve"> (v Eur</t>
    </r>
    <r>
      <rPr>
        <b/>
        <sz val="12"/>
        <rFont val="Times New Roman"/>
        <family val="1"/>
      </rPr>
      <t>)</t>
    </r>
  </si>
  <si>
    <r>
      <t xml:space="preserve">2008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(v Eur)</t>
    </r>
  </si>
  <si>
    <r>
      <t xml:space="preserve">Zostatok kapitálovej dotácie k 31.12.2008
</t>
    </r>
    <r>
      <rPr>
        <sz val="12"/>
        <rFont val="Times New Roman"/>
        <family val="1"/>
      </rPr>
      <t>(v Eur)</t>
    </r>
  </si>
  <si>
    <r>
      <t xml:space="preserve">Vratky kapitálovej dotácie do príjmov ŠR
</t>
    </r>
    <r>
      <rPr>
        <sz val="12"/>
        <rFont val="Times New Roman"/>
        <family val="1"/>
      </rPr>
      <t>(v Eur)</t>
    </r>
    <r>
      <rPr>
        <b/>
        <sz val="12"/>
        <rFont val="Times New Roman"/>
        <family val="1"/>
      </rPr>
      <t xml:space="preserve">
(-)</t>
    </r>
  </si>
  <si>
    <r>
      <t xml:space="preserve">Príjmy z kapitálovej  dotácie v roku 2009
</t>
    </r>
    <r>
      <rPr>
        <sz val="12"/>
        <rFont val="Times New Roman"/>
        <family val="1"/>
      </rPr>
      <t>(v Eur)</t>
    </r>
  </si>
  <si>
    <r>
      <t xml:space="preserve">Výdavky  z kapitálovej dotácie v roku 2009
</t>
    </r>
    <r>
      <rPr>
        <sz val="12"/>
        <rFont val="Times New Roman"/>
        <family val="1"/>
      </rPr>
      <t>(v Eur)</t>
    </r>
  </si>
  <si>
    <r>
      <t xml:space="preserve">Zostatok kapitálovej dotácie k 31.12.2009
</t>
    </r>
    <r>
      <rPr>
        <sz val="12"/>
        <rFont val="Times New Roman"/>
        <family val="1"/>
      </rPr>
      <t>(v Eur)</t>
    </r>
  </si>
  <si>
    <r>
      <t xml:space="preserve">Časť zostatku na existujúce záväzky (bez odpisov)
</t>
    </r>
    <r>
      <rPr>
        <sz val="12"/>
        <rFont val="Times New Roman"/>
        <family val="1"/>
      </rPr>
      <t>(v Eur)</t>
    </r>
  </si>
  <si>
    <r>
      <t xml:space="preserve">Nedočerpaná kapitálová dotácia na pokračujúce úlohy
</t>
    </r>
    <r>
      <rPr>
        <sz val="12"/>
        <rFont val="Times New Roman"/>
        <family val="1"/>
      </rPr>
      <t>(v Eur)</t>
    </r>
  </si>
  <si>
    <r>
      <t xml:space="preserve">Časť zostatku na nerealizované nepokračujúce úlohy
</t>
    </r>
    <r>
      <rPr>
        <sz val="12"/>
        <rFont val="Times New Roman"/>
        <family val="1"/>
      </rPr>
      <t>(v Eur)</t>
    </r>
  </si>
  <si>
    <r>
      <t xml:space="preserve">Tabuľka č. 16: Štruktúra a stav finančných prostriedkov na bankových účtoch verejnej vysokej školy
   k 31. decembru 2009  </t>
    </r>
    <r>
      <rPr>
        <sz val="14"/>
        <rFont val="Times New Roman"/>
        <family val="1"/>
      </rPr>
      <t>(v Eur )</t>
    </r>
  </si>
  <si>
    <r>
      <t>Tabuľka č. 18: Príjmy z dotácií verejnej vysokej škole zo štátneho rozpočtu z kapitoly ministerstva školstva poskytnuté mimo dotačnej zmluvy a mimo dotácií zo štrukturálnych fondov EÚ 
v roku 200</t>
    </r>
    <r>
      <rPr>
        <b/>
        <sz val="14"/>
        <rFont val="Times New Roman"/>
        <family val="1"/>
      </rPr>
      <t>9</t>
    </r>
    <r>
      <rPr>
        <sz val="14"/>
        <rFont val="Times New Roman"/>
        <family val="1"/>
      </rPr>
      <t xml:space="preserve">  (v Eur )</t>
    </r>
  </si>
  <si>
    <t xml:space="preserve">  - Prvok 06G 06 04  </t>
  </si>
  <si>
    <r>
      <t xml:space="preserve">Tabuľka č. 17: Príjmy verejnej vysokej školy zo štrukturálnych fondov EÚ a z prostriedkov na ich spolufinancovanie 
zo štátneho rozpočtu z kapitoly ministerstva školstva a z iných kapitol štátneho rozpočtu v roku 2009
</t>
    </r>
    <r>
      <rPr>
        <sz val="14"/>
        <rFont val="Times New Roman"/>
        <family val="1"/>
      </rPr>
      <t xml:space="preserve"> (v Eur )</t>
    </r>
  </si>
  <si>
    <t>2008 (v Eur)</t>
  </si>
  <si>
    <r>
      <t xml:space="preserve">2009 </t>
    </r>
    <r>
      <rPr>
        <sz val="12"/>
        <rFont val="Times New Roman"/>
        <family val="1"/>
      </rPr>
      <t xml:space="preserve"> (v Eur )</t>
    </r>
  </si>
  <si>
    <t xml:space="preserve">  - poskytované mesačne </t>
  </si>
  <si>
    <r>
      <t>2008</t>
    </r>
    <r>
      <rPr>
        <sz val="12"/>
        <rFont val="Times New Roman"/>
        <family val="1"/>
      </rPr>
      <t xml:space="preserve"> (v  Eur )</t>
    </r>
  </si>
  <si>
    <r>
      <t xml:space="preserve">2009  </t>
    </r>
    <r>
      <rPr>
        <sz val="12"/>
        <rFont val="Times New Roman"/>
        <family val="1"/>
      </rPr>
      <t>(v Eur )</t>
    </r>
  </si>
  <si>
    <r>
      <t>Výdavky na motivačné štipendiá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 kalendárnom roku </t>
    </r>
  </si>
  <si>
    <t xml:space="preserve">Nevyčerpaná dotácia (+) / nedoplatok dotácie (-) k 31. 12. kalendárneho roka  [R1+R2-R3]                       </t>
  </si>
  <si>
    <t xml:space="preserve">Príjem z dotácie na motivačné štipendiá z kapitoly MŠ SR v kalendárnom roku </t>
  </si>
  <si>
    <r>
      <t>Nevyčerpaná dotácia (+) / nedoplatok dotácie (-) na motivačné štipendiá  k 31. 12. predchádzajúceho kalendárneho roka</t>
    </r>
    <r>
      <rPr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    </t>
    </r>
  </si>
  <si>
    <t xml:space="preserve">Počet študentov, ktorým bolo priznané motivačné štipendium </t>
  </si>
  <si>
    <r>
      <t>Stav k 31. 12. 2008</t>
    </r>
    <r>
      <rPr>
        <sz val="14"/>
        <rFont val="Times New Roman"/>
        <family val="1"/>
      </rPr>
      <t xml:space="preserve"> (v Eur)</t>
    </r>
  </si>
  <si>
    <r>
      <t xml:space="preserve">Stav k 31. 12. 2009  </t>
    </r>
    <r>
      <rPr>
        <sz val="14"/>
        <rFont val="Times New Roman"/>
        <family val="1"/>
      </rPr>
      <t>(v Eur )</t>
    </r>
  </si>
  <si>
    <t>Tabuľka č. 22: Výnosy verejnej vysokej školy v roku 2009 v oblasti sociálnej podpory študentov (v Eur)</t>
  </si>
  <si>
    <r>
      <t xml:space="preserve">Výnosy
v hlavnej činnosti
2008 </t>
    </r>
    <r>
      <rPr>
        <sz val="12"/>
        <rFont val="Times New Roman"/>
        <family val="1"/>
      </rPr>
      <t>(v Eur)</t>
    </r>
  </si>
  <si>
    <r>
      <t>Výnosy
hlavnej činnosti
2009</t>
    </r>
    <r>
      <rPr>
        <sz val="12"/>
        <rFont val="Times New Roman"/>
        <family val="1"/>
      </rPr>
      <t xml:space="preserve"> (v Eur)</t>
    </r>
  </si>
  <si>
    <r>
      <t>Rozdiel 2009-2008</t>
    </r>
    <r>
      <rPr>
        <sz val="12"/>
        <rFont val="Times New Roman"/>
        <family val="1"/>
      </rPr>
      <t xml:space="preserve"> (v Eur)</t>
    </r>
  </si>
  <si>
    <r>
      <t xml:space="preserve">Tabuľka č .23:  Náklady verejnej vysokej školy  v roku 2009 v oblasti sociálnej podpory študentov </t>
    </r>
    <r>
      <rPr>
        <sz val="14"/>
        <rFont val="Times New Roman"/>
        <family val="1"/>
      </rPr>
      <t>(v Eur)</t>
    </r>
  </si>
  <si>
    <r>
      <t xml:space="preserve">Náklady
hlavnej činnosti
2008 </t>
    </r>
    <r>
      <rPr>
        <sz val="12"/>
        <rFont val="Times New Roman"/>
        <family val="1"/>
      </rPr>
      <t>(v Eur)</t>
    </r>
  </si>
  <si>
    <r>
      <t xml:space="preserve">Náklady
hlavnej činnosti
2009 </t>
    </r>
    <r>
      <rPr>
        <sz val="12"/>
        <rFont val="Times New Roman"/>
        <family val="1"/>
      </rPr>
      <t>(v Eur)</t>
    </r>
  </si>
  <si>
    <r>
      <t>Tabuľka č. 24a: Súvaha za rok 2009 - Strana aktív 1. časť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(v Eur)</t>
    </r>
  </si>
  <si>
    <r>
      <t xml:space="preserve">Tabuľka č. 24b: Súvaha - Strana aktív 2. časť </t>
    </r>
    <r>
      <rPr>
        <sz val="14"/>
        <rFont val="Times New Roman"/>
        <family val="1"/>
      </rPr>
      <t>(v Eur)</t>
    </r>
  </si>
  <si>
    <r>
      <t>Tabuľka č. 25: Súvaha - Strana pasív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(v Eur)</t>
    </r>
  </si>
  <si>
    <t>Názov verejnej vysokej školy:
Trenčianska univerzita Alexandra Dubčeka v Trenčíne</t>
  </si>
  <si>
    <t>Názov verejnej vysokej školy: Trenčianska univerzita Alexandra Dubčeka v Trenčíne</t>
  </si>
  <si>
    <t>Číslo účtu</t>
  </si>
  <si>
    <t>Spotreba materiálu</t>
  </si>
  <si>
    <t>01</t>
  </si>
  <si>
    <t>Spotreba energie</t>
  </si>
  <si>
    <t>02</t>
  </si>
  <si>
    <t>Predaný tovar</t>
  </si>
  <si>
    <t>03</t>
  </si>
  <si>
    <t>Opravy a udržiavanie</t>
  </si>
  <si>
    <t>04</t>
  </si>
  <si>
    <t>Cestovné</t>
  </si>
  <si>
    <t>05</t>
  </si>
  <si>
    <t>Náklady na reprezentáciu</t>
  </si>
  <si>
    <t>06</t>
  </si>
  <si>
    <t>Ostatné služby</t>
  </si>
  <si>
    <t>07</t>
  </si>
  <si>
    <t>Mzdové náklady</t>
  </si>
  <si>
    <t>08</t>
  </si>
  <si>
    <t>Zákonné soc. poistenie a zdr.pois.</t>
  </si>
  <si>
    <t>09</t>
  </si>
  <si>
    <t>Ostatné sociálne poistenie</t>
  </si>
  <si>
    <t>10</t>
  </si>
  <si>
    <t>Zákonné sociálne náklady</t>
  </si>
  <si>
    <t>11</t>
  </si>
  <si>
    <t>Ostatné sociálne náklady</t>
  </si>
  <si>
    <t>12</t>
  </si>
  <si>
    <t>Daň z motorových vozidiel</t>
  </si>
  <si>
    <t>13</t>
  </si>
  <si>
    <t>Daň z nehnuteľností</t>
  </si>
  <si>
    <t>14</t>
  </si>
  <si>
    <t>Ostatné dane a poplatky</t>
  </si>
  <si>
    <t>15</t>
  </si>
  <si>
    <t>Zmluvné pokuty a penále</t>
  </si>
  <si>
    <t>16</t>
  </si>
  <si>
    <t>Ostatné pokuty a penále</t>
  </si>
  <si>
    <t>17</t>
  </si>
  <si>
    <t>Odpísanie pohľadávky</t>
  </si>
  <si>
    <t>18</t>
  </si>
  <si>
    <t>Úroky</t>
  </si>
  <si>
    <t>19</t>
  </si>
  <si>
    <t>Kurzové straty</t>
  </si>
  <si>
    <t>20</t>
  </si>
  <si>
    <t>Dary</t>
  </si>
  <si>
    <t>21</t>
  </si>
  <si>
    <t>Osobitné náklady</t>
  </si>
  <si>
    <t>22</t>
  </si>
  <si>
    <t>Manká a škody</t>
  </si>
  <si>
    <t>23</t>
  </si>
  <si>
    <t>Iné ostatné náklady</t>
  </si>
  <si>
    <t>24</t>
  </si>
  <si>
    <t>Odpisy DNM a DHM</t>
  </si>
  <si>
    <t>25</t>
  </si>
  <si>
    <t>Zost. cena predaného DM</t>
  </si>
  <si>
    <t>26</t>
  </si>
  <si>
    <t>Predané cenné papiere</t>
  </si>
  <si>
    <t>27</t>
  </si>
  <si>
    <t>Predaný materiál</t>
  </si>
  <si>
    <t>28</t>
  </si>
  <si>
    <t>Náklady na krátkod. finančný maj.</t>
  </si>
  <si>
    <t>29</t>
  </si>
  <si>
    <t>Tvorba fondov</t>
  </si>
  <si>
    <t>30</t>
  </si>
  <si>
    <t xml:space="preserve">Náklady na precenenie cen.pap. </t>
  </si>
  <si>
    <t>31</t>
  </si>
  <si>
    <t>Tvorba a zúčt. opravných položiek</t>
  </si>
  <si>
    <t>32</t>
  </si>
  <si>
    <t>Tvorba a zúčt. zk. oprav. pol.</t>
  </si>
  <si>
    <t>33</t>
  </si>
  <si>
    <t>Poskytnuté príspevky org. zlož.</t>
  </si>
  <si>
    <t>34</t>
  </si>
  <si>
    <t>Poskyt. príspevky iným účt. jednot.</t>
  </si>
  <si>
    <t>35</t>
  </si>
  <si>
    <t>Poskytnuté príspevky fyz. osobám</t>
  </si>
  <si>
    <t>36</t>
  </si>
  <si>
    <t>Poskyt. príspevky z verejnej zbierky</t>
  </si>
  <si>
    <t>37</t>
  </si>
  <si>
    <t>Účtovná trieda 5 spolu r.01 až r.37</t>
  </si>
  <si>
    <t>38</t>
  </si>
  <si>
    <t>Kontrolné číslo r. 01 až r. 38</t>
  </si>
  <si>
    <t>995</t>
  </si>
  <si>
    <t>Tržby za vlastné výrobky</t>
  </si>
  <si>
    <t>39</t>
  </si>
  <si>
    <t>Tržby z predaja služieb</t>
  </si>
  <si>
    <t>40</t>
  </si>
  <si>
    <t>Tržby za predaný tovar</t>
  </si>
  <si>
    <t>41</t>
  </si>
  <si>
    <t>Zmenaq stavu zásob ned. výroby</t>
  </si>
  <si>
    <t>42</t>
  </si>
  <si>
    <t>Zmena stavu zásob polotovarov</t>
  </si>
  <si>
    <t>43</t>
  </si>
  <si>
    <t>Zmena stavu zásob výrobkov</t>
  </si>
  <si>
    <t>44</t>
  </si>
  <si>
    <t>Zmena stavu zásob zvierat</t>
  </si>
  <si>
    <t>45</t>
  </si>
  <si>
    <t>Aktivácia materiálu a tovaru</t>
  </si>
  <si>
    <t>46</t>
  </si>
  <si>
    <t>Aktivácia vnútroorganizačných služieb</t>
  </si>
  <si>
    <t>47</t>
  </si>
  <si>
    <t>Aktivácia dlhodobého nehmot. majetku</t>
  </si>
  <si>
    <t>48</t>
  </si>
  <si>
    <t>Aktivácia dlhodobého hmotného majet.</t>
  </si>
  <si>
    <t>49</t>
  </si>
  <si>
    <t>50</t>
  </si>
  <si>
    <t>51</t>
  </si>
  <si>
    <t>Platby za odpísané pohľadávky</t>
  </si>
  <si>
    <t>52</t>
  </si>
  <si>
    <t>53</t>
  </si>
  <si>
    <t>Kurzové zisky</t>
  </si>
  <si>
    <t>54</t>
  </si>
  <si>
    <t>Prijaté dary</t>
  </si>
  <si>
    <t>55</t>
  </si>
  <si>
    <t>Osobitné výnosy</t>
  </si>
  <si>
    <t>56</t>
  </si>
  <si>
    <t>Zákonné poplatky</t>
  </si>
  <si>
    <t>57</t>
  </si>
  <si>
    <t>Iné ostatné výnosy</t>
  </si>
  <si>
    <t>58</t>
  </si>
  <si>
    <t>Tržby z predaja dlhodobého majetku</t>
  </si>
  <si>
    <t>59</t>
  </si>
  <si>
    <t>Výnosy z dlhodobého finančného maj.</t>
  </si>
  <si>
    <t>60</t>
  </si>
  <si>
    <t>Tržby z predaja cenných papierov a pod.</t>
  </si>
  <si>
    <t>61</t>
  </si>
  <si>
    <t>Tržby z predaja materiálu</t>
  </si>
  <si>
    <t>62</t>
  </si>
  <si>
    <t>Výnosy z krátkod. finančného majetku</t>
  </si>
  <si>
    <t>63</t>
  </si>
  <si>
    <t>Výnosy z použitia fondu</t>
  </si>
  <si>
    <t>64</t>
  </si>
  <si>
    <t>Výnosy z precenenia cenných papierov</t>
  </si>
  <si>
    <t>65</t>
  </si>
  <si>
    <t>Výnosy z nájmu majetku</t>
  </si>
  <si>
    <t>66</t>
  </si>
  <si>
    <t>Prijaté príspevky od organizačných zložiek</t>
  </si>
  <si>
    <t>67</t>
  </si>
  <si>
    <t>Prijaté príspevky od iných organizácií</t>
  </si>
  <si>
    <t>68</t>
  </si>
  <si>
    <t>Prijaté príspevky od fyzických osôb</t>
  </si>
  <si>
    <t>69</t>
  </si>
  <si>
    <t>Prijaté členské príspevky</t>
  </si>
  <si>
    <t>70</t>
  </si>
  <si>
    <t>Príspevky z podielu zaplatenej dane</t>
  </si>
  <si>
    <t>71</t>
  </si>
  <si>
    <t>Prijaté príspevky z verejných zbierok</t>
  </si>
  <si>
    <t>72</t>
  </si>
  <si>
    <t>Dotácie</t>
  </si>
  <si>
    <t>73</t>
  </si>
  <si>
    <t>Účtová trieda 6 spolu r.39 až r. 73</t>
  </si>
  <si>
    <t>74</t>
  </si>
  <si>
    <t>Výsledok hospodárenia pred zdanením r.74-r.38</t>
  </si>
  <si>
    <t>75</t>
  </si>
  <si>
    <t>Daň z príjmov</t>
  </si>
  <si>
    <t>76</t>
  </si>
  <si>
    <t>Dodatočné odvody dane z príjmov</t>
  </si>
  <si>
    <t>77</t>
  </si>
  <si>
    <t xml:space="preserve">Výsledok hospod.  po zdanení r. 75-(r.76 + r.77) </t>
  </si>
  <si>
    <t>78</t>
  </si>
  <si>
    <t>Kontrolné číslo r. 39 až r. 78</t>
  </si>
  <si>
    <t>996</t>
  </si>
  <si>
    <r>
      <t>Spolu</t>
    </r>
    <r>
      <rPr>
        <sz val="12"/>
        <rFont val="Times New Roman"/>
        <family val="1"/>
      </rPr>
      <t xml:space="preserve"> [R1+R6+R7+R8]</t>
    </r>
  </si>
  <si>
    <t>Tabuľka č. 4: Výnosy verejnej vysokej školy zo školného a z poplatkov spojených so štúdiom 
v rokoch 2008 a 2009</t>
  </si>
  <si>
    <t>Tabuľka č. 5: Náklady verejnej vysokej školy v rokoch 2008 a 2009</t>
  </si>
  <si>
    <t>Priemerný evidenčný prepočítaný počet zamestnancov za rok 2009</t>
  </si>
  <si>
    <t>Počet osobomesiacov za rok 2009</t>
  </si>
  <si>
    <t>Tabuľka č. 8: Údaje o systéme sociálnej podpory - časť  sociálne štipendiá  (§ 96 zákona) 
za roky 2008 a 2009</t>
  </si>
  <si>
    <t xml:space="preserve">Názov verejnej vysokej školy: </t>
  </si>
  <si>
    <r>
      <t xml:space="preserve">Priemerné náklady  na jedlo študenta v Eur </t>
    </r>
    <r>
      <rPr>
        <sz val="12"/>
        <rFont val="Times New Roman"/>
        <family val="1"/>
      </rPr>
      <t>[R10</t>
    </r>
    <r>
      <rPr>
        <sz val="12"/>
        <rFont val="Times New Roman"/>
        <family val="1"/>
      </rPr>
      <t>/R12*1000]</t>
    </r>
  </si>
  <si>
    <t>Tabuľka č. 11: Zdroje verejnej vysokej školy na obstaranie a technické zhodnotenie dlhodobého  majetku v rokoch 2008 a 2009</t>
  </si>
  <si>
    <t>Čerpanie kapitálovej dotácie v roku 2009</t>
  </si>
  <si>
    <t xml:space="preserve">Čerpanie bežnej dotácie v roku 2009 prostredníctvom fondu reprodukcie </t>
  </si>
  <si>
    <t>Tabuľka č. 13: Stav a vývoj finančných fondov verejnej vysokej školy v rokoch 2008 a 2009</t>
  </si>
  <si>
    <t>Tabuľka č. 14: Zúčtovanie bežných dotácií poskytnutých verejnej vysokej škole z kapitoly MŠ SR v roku 2009
(okrem dotácií poskytnutých zo štrukturálnych fondov EÚ)</t>
  </si>
  <si>
    <t>Členenie zostatku dotácie k 31.12.2009</t>
  </si>
  <si>
    <t>Tabuľka č. 15: Zúčtovanie kapitálových dotácií poskytnutých verejnej vysokej škole z kapitoly MŠ SR v roku 2009
(okrem dotácii poskytnutých zo štrukturálnych fondov EÚ)</t>
  </si>
  <si>
    <t>Stav účtu k 31.12.2009</t>
  </si>
  <si>
    <t>Tabuľka č. 19: Štipendiá z vlastných zdrojov podľa § 97 zákona v rokoch 2008 a 2009</t>
  </si>
  <si>
    <t xml:space="preserve">Tabuľka č. 20: Motivačné štipendiá  v rokoch 2008 a 2009 
(v zmysle § 96  zákona ) </t>
  </si>
  <si>
    <r>
      <t xml:space="preserve">Tabuľka č. 21: Štruktúra účtu </t>
    </r>
    <r>
      <rPr>
        <b/>
        <i/>
        <sz val="14"/>
        <rFont val="Times New Roman"/>
        <family val="1"/>
      </rPr>
      <t xml:space="preserve">384 - výnosy budúcich období </t>
    </r>
    <r>
      <rPr>
        <b/>
        <sz val="14"/>
        <rFont val="Times New Roman"/>
        <family val="1"/>
      </rPr>
      <t>v rokoch 2008 a 2009</t>
    </r>
  </si>
  <si>
    <t xml:space="preserve">    - bežný účet na riešenie úloh vedy a
      výskumu  zo SR, resp.zahraničia </t>
  </si>
</sst>
</file>

<file path=xl/styles.xml><?xml version="1.0" encoding="utf-8"?>
<styleSheet xmlns="http://schemas.openxmlformats.org/spreadsheetml/2006/main">
  <numFmts count="4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"/>
    <numFmt numFmtId="174" formatCode="#,##0.000"/>
    <numFmt numFmtId="175" formatCode="0.0"/>
    <numFmt numFmtId="176" formatCode="0.000"/>
    <numFmt numFmtId="177" formatCode="0.0000"/>
    <numFmt numFmtId="178" formatCode="0.00000"/>
    <numFmt numFmtId="179" formatCode="#,##0.0000"/>
    <numFmt numFmtId="180" formatCode="#,##0.00000"/>
    <numFmt numFmtId="181" formatCode="#,##0.000_ ;[Red]\-#,##0.000\ "/>
    <numFmt numFmtId="182" formatCode="#,##0.0000_ ;[Red]\-#,##0.0000\ "/>
    <numFmt numFmtId="183" formatCode="0.0000000"/>
    <numFmt numFmtId="184" formatCode="0.000000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#,##0.00\ &quot;SKK&quot;"/>
    <numFmt numFmtId="189" formatCode="#,##0.00_ ;[Red]\-#,##0.00\ "/>
    <numFmt numFmtId="190" formatCode="0.0%"/>
    <numFmt numFmtId="191" formatCode="#,##0.000000"/>
    <numFmt numFmtId="192" formatCode="_-* #,##0.000\ _S_k_-;\-* #,##0.000\ _S_k_-;_-* &quot;-&quot;??\ _S_k_-;_-@_-"/>
    <numFmt numFmtId="193" formatCode="_-* #,##0.0000\ _S_k_-;\-* #,##0.0000\ _S_k_-;_-* &quot;-&quot;??\ _S_k_-;_-@_-"/>
    <numFmt numFmtId="194" formatCode="_-* #,##0.00000\ _S_k_-;\-* #,##0.00000\ _S_k_-;_-* &quot;-&quot;??\ _S_k_-;_-@_-"/>
    <numFmt numFmtId="195" formatCode="_-* #,##0.0\ _S_k_-;\-* #,##0.0\ _S_k_-;_-* &quot;-&quot;??\ _S_k_-;_-@_-"/>
    <numFmt numFmtId="196" formatCode="_-* #,##0\ _S_k_-;\-* #,##0\ _S_k_-;_-* &quot;-&quot;??\ _S_k_-;_-@_-"/>
    <numFmt numFmtId="197" formatCode="#,##0.0_ ;[Red]\-#,##0.0\ "/>
    <numFmt numFmtId="198" formatCode="[$-41B]d\.\ mmmm\ yyyy"/>
    <numFmt numFmtId="199" formatCode="#,##0_ ;\-#,##0\ "/>
  </numFmts>
  <fonts count="7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b/>
      <i/>
      <sz val="22"/>
      <name val="Times New Roman"/>
      <family val="1"/>
    </font>
    <font>
      <i/>
      <sz val="22"/>
      <name val="Arial"/>
      <family val="2"/>
    </font>
    <font>
      <b/>
      <i/>
      <sz val="22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14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7" borderId="1" applyNumberFormat="0" applyAlignment="0" applyProtection="0"/>
    <xf numFmtId="0" fontId="54" fillId="21" borderId="5" applyNumberFormat="0" applyAlignment="0" applyProtection="0"/>
    <xf numFmtId="0" fontId="3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8" fillId="22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2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59" fillId="0" borderId="6" applyNumberFormat="0" applyFill="0" applyAlignment="0" applyProtection="0"/>
    <xf numFmtId="4" fontId="9" fillId="22" borderId="9" applyNumberFormat="0" applyProtection="0">
      <alignment vertical="center"/>
    </xf>
    <xf numFmtId="4" fontId="10" fillId="22" borderId="9" applyNumberFormat="0" applyProtection="0">
      <alignment vertical="center"/>
    </xf>
    <xf numFmtId="4" fontId="9" fillId="22" borderId="9" applyNumberFormat="0" applyProtection="0">
      <alignment horizontal="left" vertical="center" indent="1"/>
    </xf>
    <xf numFmtId="0" fontId="9" fillId="22" borderId="9" applyNumberFormat="0" applyProtection="0">
      <alignment horizontal="left" vertical="top" indent="1"/>
    </xf>
    <xf numFmtId="4" fontId="11" fillId="3" borderId="9" applyNumberFormat="0" applyProtection="0">
      <alignment horizontal="right" vertical="center"/>
    </xf>
    <xf numFmtId="4" fontId="11" fillId="9" borderId="9" applyNumberFormat="0" applyProtection="0">
      <alignment horizontal="right" vertical="center"/>
    </xf>
    <xf numFmtId="4" fontId="11" fillId="17" borderId="9" applyNumberFormat="0" applyProtection="0">
      <alignment horizontal="right" vertical="center"/>
    </xf>
    <xf numFmtId="4" fontId="11" fillId="11" borderId="9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11" fillId="19" borderId="9" applyNumberFormat="0" applyProtection="0">
      <alignment horizontal="right" vertical="center"/>
    </xf>
    <xf numFmtId="4" fontId="11" fillId="18" borderId="9" applyNumberFormat="0" applyProtection="0">
      <alignment horizontal="right" vertical="center"/>
    </xf>
    <xf numFmtId="4" fontId="11" fillId="24" borderId="9" applyNumberFormat="0" applyProtection="0">
      <alignment horizontal="right" vertical="center"/>
    </xf>
    <xf numFmtId="4" fontId="11" fillId="10" borderId="9" applyNumberFormat="0" applyProtection="0">
      <alignment horizontal="right" vertical="center"/>
    </xf>
    <xf numFmtId="4" fontId="9" fillId="25" borderId="10" applyNumberFormat="0" applyProtection="0">
      <alignment horizontal="left" vertical="center" indent="1"/>
    </xf>
    <xf numFmtId="4" fontId="11" fillId="26" borderId="0" applyNumberFormat="0" applyProtection="0">
      <alignment horizontal="left" vertical="center" indent="1"/>
    </xf>
    <xf numFmtId="4" fontId="12" fillId="27" borderId="0" applyNumberFormat="0" applyProtection="0">
      <alignment horizontal="left" vertical="center" indent="1"/>
    </xf>
    <xf numFmtId="4" fontId="11" fillId="28" borderId="9" applyNumberFormat="0" applyProtection="0">
      <alignment horizontal="right" vertical="center"/>
    </xf>
    <xf numFmtId="4" fontId="11" fillId="26" borderId="0" applyNumberFormat="0" applyProtection="0">
      <alignment horizontal="left" vertical="center" indent="1"/>
    </xf>
    <xf numFmtId="4" fontId="11" fillId="28" borderId="0" applyNumberFormat="0" applyProtection="0">
      <alignment horizontal="left" vertical="center" indent="1"/>
    </xf>
    <xf numFmtId="0" fontId="0" fillId="27" borderId="9" applyNumberFormat="0" applyProtection="0">
      <alignment horizontal="left" vertical="center" indent="1"/>
    </xf>
    <xf numFmtId="0" fontId="0" fillId="27" borderId="9" applyNumberFormat="0" applyProtection="0">
      <alignment horizontal="left" vertical="top" indent="1"/>
    </xf>
    <xf numFmtId="0" fontId="0" fillId="28" borderId="9" applyNumberFormat="0" applyProtection="0">
      <alignment horizontal="left" vertical="center" indent="1"/>
    </xf>
    <xf numFmtId="0" fontId="0" fillId="28" borderId="9" applyNumberFormat="0" applyProtection="0">
      <alignment horizontal="left" vertical="top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6" borderId="9" applyNumberFormat="0" applyProtection="0">
      <alignment horizontal="left" vertical="center" indent="1"/>
    </xf>
    <xf numFmtId="0" fontId="0" fillId="26" borderId="9" applyNumberFormat="0" applyProtection="0">
      <alignment horizontal="left" vertical="top" indent="1"/>
    </xf>
    <xf numFmtId="4" fontId="9" fillId="28" borderId="0" applyNumberFormat="0" applyProtection="0">
      <alignment horizontal="left" vertical="center" indent="1"/>
    </xf>
    <xf numFmtId="4" fontId="11" fillId="23" borderId="9" applyNumberFormat="0" applyProtection="0">
      <alignment vertical="center"/>
    </xf>
    <xf numFmtId="4" fontId="13" fillId="23" borderId="9" applyNumberFormat="0" applyProtection="0">
      <alignment vertical="center"/>
    </xf>
    <xf numFmtId="4" fontId="11" fillId="23" borderId="9" applyNumberFormat="0" applyProtection="0">
      <alignment horizontal="left" vertical="center" indent="1"/>
    </xf>
    <xf numFmtId="0" fontId="11" fillId="23" borderId="9" applyNumberFormat="0" applyProtection="0">
      <alignment horizontal="left" vertical="top" indent="1"/>
    </xf>
    <xf numFmtId="4" fontId="11" fillId="26" borderId="9" applyNumberFormat="0" applyProtection="0">
      <alignment horizontal="right" vertical="center"/>
    </xf>
    <xf numFmtId="4" fontId="13" fillId="26" borderId="9" applyNumberFormat="0" applyProtection="0">
      <alignment horizontal="right" vertical="center"/>
    </xf>
    <xf numFmtId="4" fontId="11" fillId="28" borderId="9" applyNumberFormat="0" applyProtection="0">
      <alignment horizontal="left" vertical="center" indent="1"/>
    </xf>
    <xf numFmtId="0" fontId="11" fillId="28" borderId="9" applyNumberFormat="0" applyProtection="0">
      <alignment horizontal="left" vertical="top" indent="1"/>
    </xf>
    <xf numFmtId="4" fontId="14" fillId="29" borderId="0" applyNumberFormat="0" applyProtection="0">
      <alignment horizontal="left" vertical="center" indent="1"/>
    </xf>
    <xf numFmtId="4" fontId="15" fillId="26" borderId="9" applyNumberFormat="0" applyProtection="0">
      <alignment horizontal="right" vertical="center"/>
    </xf>
    <xf numFmtId="0" fontId="4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60" fillId="7" borderId="1" applyNumberFormat="0" applyAlignment="0" applyProtection="0"/>
    <xf numFmtId="0" fontId="61" fillId="20" borderId="1" applyNumberFormat="0" applyAlignment="0" applyProtection="0"/>
    <xf numFmtId="0" fontId="62" fillId="20" borderId="8" applyNumberFormat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</cellStyleXfs>
  <cellXfs count="7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 indent="1"/>
    </xf>
    <xf numFmtId="49" fontId="1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1" fillId="0" borderId="13" xfId="0" applyNumberFormat="1" applyFont="1" applyBorder="1" applyAlignment="1">
      <alignment horizontal="left" vertical="center" wrapText="1" indent="1"/>
    </xf>
    <xf numFmtId="49" fontId="2" fillId="0" borderId="13" xfId="0" applyNumberFormat="1" applyFont="1" applyFill="1" applyBorder="1" applyAlignment="1">
      <alignment horizontal="left" vertical="center" wrapText="1" indent="1"/>
    </xf>
    <xf numFmtId="49" fontId="1" fillId="0" borderId="17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  <xf numFmtId="3" fontId="1" fillId="22" borderId="13" xfId="0" applyNumberFormat="1" applyFont="1" applyFill="1" applyBorder="1" applyAlignment="1">
      <alignment horizontal="right" vertical="center" wrapText="1" indent="1"/>
    </xf>
    <xf numFmtId="3" fontId="1" fillId="22" borderId="14" xfId="0" applyNumberFormat="1" applyFont="1" applyFill="1" applyBorder="1" applyAlignment="1">
      <alignment horizontal="right" vertical="center" wrapText="1" indent="1"/>
    </xf>
    <xf numFmtId="3" fontId="2" fillId="4" borderId="13" xfId="0" applyNumberFormat="1" applyFont="1" applyFill="1" applyBorder="1" applyAlignment="1">
      <alignment horizontal="right" vertical="center" wrapText="1" indent="1"/>
    </xf>
    <xf numFmtId="3" fontId="2" fillId="22" borderId="13" xfId="0" applyNumberFormat="1" applyFont="1" applyFill="1" applyBorder="1" applyAlignment="1">
      <alignment horizontal="right" vertical="center" wrapText="1" indent="1"/>
    </xf>
    <xf numFmtId="3" fontId="1" fillId="22" borderId="17" xfId="0" applyNumberFormat="1" applyFont="1" applyFill="1" applyBorder="1" applyAlignment="1" applyProtection="1">
      <alignment horizontal="right" vertical="center" wrapText="1" indent="1"/>
      <protection/>
    </xf>
    <xf numFmtId="3" fontId="1" fillId="22" borderId="18" xfId="0" applyNumberFormat="1" applyFont="1" applyFill="1" applyBorder="1" applyAlignment="1">
      <alignment horizontal="right" vertical="center" wrapText="1" indent="1"/>
    </xf>
    <xf numFmtId="0" fontId="1" fillId="0" borderId="13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 indent="1"/>
    </xf>
    <xf numFmtId="0" fontId="1" fillId="0" borderId="17" xfId="0" applyFont="1" applyBorder="1" applyAlignment="1">
      <alignment horizontal="left" wrapText="1" indent="1"/>
    </xf>
    <xf numFmtId="0" fontId="2" fillId="0" borderId="0" xfId="0" applyFont="1" applyAlignment="1">
      <alignment horizontal="left" indent="1"/>
    </xf>
    <xf numFmtId="3" fontId="2" fillId="4" borderId="14" xfId="0" applyNumberFormat="1" applyFont="1" applyFill="1" applyBorder="1" applyAlignment="1">
      <alignment horizontal="right" vertical="center" wrapText="1" indent="1"/>
    </xf>
    <xf numFmtId="49" fontId="1" fillId="0" borderId="13" xfId="0" applyNumberFormat="1" applyFont="1" applyBorder="1" applyAlignment="1">
      <alignment horizontal="left" vertical="top" wrapText="1" indent="1"/>
    </xf>
    <xf numFmtId="49" fontId="2" fillId="0" borderId="13" xfId="0" applyNumberFormat="1" applyFont="1" applyBorder="1" applyAlignment="1">
      <alignment horizontal="left" vertical="top" wrapText="1" indent="1"/>
    </xf>
    <xf numFmtId="49" fontId="2" fillId="0" borderId="13" xfId="0" applyNumberFormat="1" applyFont="1" applyFill="1" applyBorder="1" applyAlignment="1">
      <alignment horizontal="left" vertical="top" wrapText="1" indent="1"/>
    </xf>
    <xf numFmtId="49" fontId="1" fillId="0" borderId="17" xfId="0" applyNumberFormat="1" applyFont="1" applyFill="1" applyBorder="1" applyAlignment="1">
      <alignment horizontal="left" vertical="top" wrapText="1" indent="1"/>
    </xf>
    <xf numFmtId="3" fontId="1" fillId="22" borderId="13" xfId="0" applyNumberFormat="1" applyFont="1" applyFill="1" applyBorder="1" applyAlignment="1">
      <alignment horizontal="right" vertical="center" wrapText="1" indent="1"/>
    </xf>
    <xf numFmtId="3" fontId="1" fillId="22" borderId="17" xfId="0" applyNumberFormat="1" applyFont="1" applyFill="1" applyBorder="1" applyAlignment="1">
      <alignment horizontal="right" vertical="center" wrapText="1" indent="1"/>
    </xf>
    <xf numFmtId="49" fontId="1" fillId="0" borderId="13" xfId="0" applyNumberFormat="1" applyFont="1" applyBorder="1" applyAlignment="1">
      <alignment horizontal="left" vertical="center" wrapText="1" indent="1"/>
    </xf>
    <xf numFmtId="49" fontId="1" fillId="0" borderId="13" xfId="0" applyNumberFormat="1" applyFont="1" applyFill="1" applyBorder="1" applyAlignment="1">
      <alignment horizontal="left" vertical="center" wrapText="1" indent="1"/>
    </xf>
    <xf numFmtId="49" fontId="1" fillId="0" borderId="17" xfId="0" applyNumberFormat="1" applyFont="1" applyFill="1" applyBorder="1" applyAlignment="1">
      <alignment horizontal="left" vertical="center" wrapText="1" indent="1"/>
    </xf>
    <xf numFmtId="49" fontId="2" fillId="0" borderId="13" xfId="0" applyNumberFormat="1" applyFont="1" applyBorder="1" applyAlignment="1">
      <alignment horizontal="left" vertical="top" wrapText="1" indent="1"/>
    </xf>
    <xf numFmtId="3" fontId="2" fillId="0" borderId="13" xfId="0" applyNumberFormat="1" applyFont="1" applyFill="1" applyBorder="1" applyAlignment="1">
      <alignment horizontal="right" vertical="center" wrapText="1" indent="1"/>
    </xf>
    <xf numFmtId="0" fontId="1" fillId="22" borderId="14" xfId="0" applyFont="1" applyFill="1" applyBorder="1" applyAlignment="1">
      <alignment horizontal="righ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49" fontId="1" fillId="0" borderId="13" xfId="0" applyNumberFormat="1" applyFont="1" applyFill="1" applyBorder="1" applyAlignment="1">
      <alignment horizontal="left" vertical="top" wrapText="1" indent="1"/>
    </xf>
    <xf numFmtId="49" fontId="2" fillId="0" borderId="0" xfId="0" applyNumberFormat="1" applyFont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4" borderId="14" xfId="0" applyNumberFormat="1" applyFont="1" applyFill="1" applyBorder="1" applyAlignment="1">
      <alignment horizontal="left" vertical="center" wrapText="1" indent="1"/>
    </xf>
    <xf numFmtId="3" fontId="2" fillId="4" borderId="18" xfId="0" applyNumberFormat="1" applyFont="1" applyFill="1" applyBorder="1" applyAlignment="1">
      <alignment horizontal="left" vertical="center" wrapText="1" indent="1"/>
    </xf>
    <xf numFmtId="3" fontId="2" fillId="0" borderId="0" xfId="0" applyNumberFormat="1" applyFont="1" applyBorder="1" applyAlignment="1">
      <alignment horizontal="center" vertical="center" wrapText="1"/>
    </xf>
    <xf numFmtId="3" fontId="2" fillId="4" borderId="14" xfId="0" applyNumberFormat="1" applyFont="1" applyFill="1" applyBorder="1" applyAlignment="1">
      <alignment vertical="center" wrapText="1"/>
    </xf>
    <xf numFmtId="3" fontId="2" fillId="4" borderId="18" xfId="0" applyNumberFormat="1" applyFont="1" applyFill="1" applyBorder="1" applyAlignment="1">
      <alignment vertical="center" wrapText="1"/>
    </xf>
    <xf numFmtId="3" fontId="1" fillId="0" borderId="0" xfId="85" applyNumberFormat="1" applyFont="1" applyBorder="1" applyAlignment="1">
      <alignment vertical="center" wrapText="1"/>
      <protection/>
    </xf>
    <xf numFmtId="3" fontId="1" fillId="0" borderId="0" xfId="85" applyNumberFormat="1" applyFont="1" applyBorder="1" applyAlignment="1">
      <alignment horizontal="center" vertical="center" wrapText="1"/>
      <protection/>
    </xf>
    <xf numFmtId="3" fontId="2" fillId="0" borderId="0" xfId="85" applyNumberFormat="1" applyFont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22" borderId="18" xfId="0" applyFont="1" applyFill="1" applyBorder="1" applyAlignment="1">
      <alignment horizontal="right" vertical="center" wrapText="1" indent="1"/>
    </xf>
    <xf numFmtId="3" fontId="2" fillId="0" borderId="16" xfId="0" applyNumberFormat="1" applyFont="1" applyBorder="1" applyAlignment="1">
      <alignment horizontal="center" vertical="center" wrapText="1"/>
    </xf>
    <xf numFmtId="3" fontId="1" fillId="4" borderId="13" xfId="0" applyNumberFormat="1" applyFont="1" applyFill="1" applyBorder="1" applyAlignment="1">
      <alignment horizontal="right" vertical="center" wrapText="1" indent="1"/>
    </xf>
    <xf numFmtId="3" fontId="1" fillId="0" borderId="1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1" fillId="4" borderId="14" xfId="0" applyNumberFormat="1" applyFont="1" applyFill="1" applyBorder="1" applyAlignment="1">
      <alignment horizontal="right" vertical="center" wrapText="1" indent="1"/>
    </xf>
    <xf numFmtId="3" fontId="2" fillId="4" borderId="13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 indent="1"/>
    </xf>
    <xf numFmtId="0" fontId="2" fillId="0" borderId="0" xfId="0" applyFont="1" applyAlignment="1">
      <alignment/>
    </xf>
    <xf numFmtId="1" fontId="2" fillId="0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 inden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85" applyFont="1" applyBorder="1" applyAlignment="1">
      <alignment horizontal="center" vertical="center" wrapText="1"/>
      <protection/>
    </xf>
    <xf numFmtId="3" fontId="2" fillId="0" borderId="13" xfId="85" applyNumberFormat="1" applyFont="1" applyBorder="1" applyAlignment="1">
      <alignment horizontal="center" vertical="center" wrapText="1"/>
      <protection/>
    </xf>
    <xf numFmtId="0" fontId="1" fillId="0" borderId="14" xfId="85" applyFont="1" applyBorder="1" applyAlignment="1">
      <alignment horizontal="center" vertical="center" wrapText="1"/>
      <protection/>
    </xf>
    <xf numFmtId="3" fontId="2" fillId="0" borderId="15" xfId="85" applyNumberFormat="1" applyFont="1" applyBorder="1" applyAlignment="1">
      <alignment vertical="center" wrapText="1"/>
      <protection/>
    </xf>
    <xf numFmtId="3" fontId="2" fillId="0" borderId="14" xfId="85" applyNumberFormat="1" applyFont="1" applyBorder="1" applyAlignment="1">
      <alignment horizontal="center" vertical="center" wrapText="1"/>
      <protection/>
    </xf>
    <xf numFmtId="3" fontId="2" fillId="0" borderId="16" xfId="85" applyNumberFormat="1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 indent="1"/>
    </xf>
    <xf numFmtId="3" fontId="2" fillId="4" borderId="19" xfId="0" applyNumberFormat="1" applyFont="1" applyFill="1" applyBorder="1" applyAlignment="1">
      <alignment horizontal="left" vertical="center" wrapText="1" indent="1"/>
    </xf>
    <xf numFmtId="49" fontId="1" fillId="0" borderId="13" xfId="0" applyNumberFormat="1" applyFont="1" applyFill="1" applyBorder="1" applyAlignment="1">
      <alignment horizontal="left" vertical="top" wrapText="1" indent="1"/>
    </xf>
    <xf numFmtId="0" fontId="1" fillId="0" borderId="20" xfId="0" applyFont="1" applyBorder="1" applyAlignment="1">
      <alignment horizontal="left" vertical="center" wrapText="1" indent="1"/>
    </xf>
    <xf numFmtId="49" fontId="2" fillId="0" borderId="13" xfId="0" applyNumberFormat="1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right" vertical="center" wrapText="1" indent="1"/>
    </xf>
    <xf numFmtId="49" fontId="2" fillId="0" borderId="20" xfId="0" applyNumberFormat="1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Border="1" applyAlignment="1">
      <alignment wrapText="1"/>
    </xf>
    <xf numFmtId="0" fontId="1" fillId="0" borderId="23" xfId="0" applyFont="1" applyBorder="1" applyAlignment="1">
      <alignment vertical="center" wrapText="1"/>
    </xf>
    <xf numFmtId="0" fontId="2" fillId="4" borderId="14" xfId="0" applyFont="1" applyFill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center" wrapText="1" indent="1"/>
    </xf>
    <xf numFmtId="49" fontId="2" fillId="0" borderId="13" xfId="0" applyNumberFormat="1" applyFont="1" applyFill="1" applyBorder="1" applyAlignment="1">
      <alignment horizontal="left" vertical="center" wrapText="1" indent="1"/>
    </xf>
    <xf numFmtId="0" fontId="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 indent="1"/>
    </xf>
    <xf numFmtId="49" fontId="22" fillId="0" borderId="0" xfId="0" applyNumberFormat="1" applyFont="1" applyAlignment="1">
      <alignment/>
    </xf>
    <xf numFmtId="0" fontId="1" fillId="0" borderId="26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" fontId="1" fillId="22" borderId="13" xfId="0" applyNumberFormat="1" applyFont="1" applyFill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 indent="1"/>
    </xf>
    <xf numFmtId="49" fontId="2" fillId="0" borderId="0" xfId="0" applyNumberFormat="1" applyFont="1" applyAlignment="1">
      <alignment horizontal="left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wrapText="1" indent="1"/>
    </xf>
    <xf numFmtId="49" fontId="2" fillId="0" borderId="20" xfId="0" applyNumberFormat="1" applyFont="1" applyFill="1" applyBorder="1" applyAlignment="1">
      <alignment horizontal="left" vertical="top" wrapText="1" indent="1"/>
    </xf>
    <xf numFmtId="0" fontId="2" fillId="0" borderId="0" xfId="0" applyFont="1" applyAlignment="1">
      <alignment horizontal="justify"/>
    </xf>
    <xf numFmtId="0" fontId="2" fillId="0" borderId="15" xfId="0" applyFont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wrapText="1" indent="1"/>
    </xf>
    <xf numFmtId="49" fontId="1" fillId="0" borderId="17" xfId="0" applyNumberFormat="1" applyFont="1" applyFill="1" applyBorder="1" applyAlignment="1">
      <alignment horizontal="left" wrapText="1" indent="1"/>
    </xf>
    <xf numFmtId="49" fontId="2" fillId="0" borderId="0" xfId="0" applyNumberFormat="1" applyFont="1" applyAlignment="1">
      <alignment horizontal="left" wrapText="1" indent="1"/>
    </xf>
    <xf numFmtId="0" fontId="2" fillId="0" borderId="0" xfId="0" applyFont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18" fillId="4" borderId="14" xfId="0" applyFont="1" applyFill="1" applyBorder="1" applyAlignment="1">
      <alignment horizontal="left" vertical="center" wrapText="1" indent="1"/>
    </xf>
    <xf numFmtId="0" fontId="2" fillId="4" borderId="19" xfId="0" applyFont="1" applyFill="1" applyBorder="1" applyAlignment="1">
      <alignment horizontal="left" vertical="center" wrapText="1" indent="1"/>
    </xf>
    <xf numFmtId="180" fontId="2" fillId="4" borderId="13" xfId="0" applyNumberFormat="1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/>
    </xf>
    <xf numFmtId="3" fontId="1" fillId="22" borderId="14" xfId="0" applyNumberFormat="1" applyFont="1" applyFill="1" applyBorder="1" applyAlignment="1">
      <alignment horizontal="right" vertical="center" wrapText="1" indent="1"/>
    </xf>
    <xf numFmtId="3" fontId="2" fillId="0" borderId="14" xfId="0" applyNumberFormat="1" applyFont="1" applyFill="1" applyBorder="1" applyAlignment="1">
      <alignment horizontal="right" vertical="center" wrapText="1" indent="1"/>
    </xf>
    <xf numFmtId="3" fontId="2" fillId="4" borderId="13" xfId="0" applyNumberFormat="1" applyFont="1" applyFill="1" applyBorder="1" applyAlignment="1">
      <alignment horizontal="right" vertical="center" wrapText="1" indent="1"/>
    </xf>
    <xf numFmtId="3" fontId="1" fillId="22" borderId="18" xfId="0" applyNumberFormat="1" applyFont="1" applyFill="1" applyBorder="1" applyAlignment="1">
      <alignment horizontal="right" vertical="center" wrapText="1" indent="1"/>
    </xf>
    <xf numFmtId="3" fontId="2" fillId="4" borderId="20" xfId="0" applyNumberFormat="1" applyFont="1" applyFill="1" applyBorder="1" applyAlignment="1">
      <alignment horizontal="right" vertical="center" wrapText="1" indent="1"/>
    </xf>
    <xf numFmtId="3" fontId="1" fillId="22" borderId="20" xfId="0" applyNumberFormat="1" applyFont="1" applyFill="1" applyBorder="1" applyAlignment="1">
      <alignment horizontal="right" vertical="center" wrapText="1" indent="1"/>
    </xf>
    <xf numFmtId="3" fontId="1" fillId="22" borderId="17" xfId="0" applyNumberFormat="1" applyFont="1" applyFill="1" applyBorder="1" applyAlignment="1">
      <alignment horizontal="right" vertical="center" wrapText="1" indent="1"/>
    </xf>
    <xf numFmtId="1" fontId="2" fillId="4" borderId="13" xfId="0" applyNumberFormat="1" applyFont="1" applyFill="1" applyBorder="1" applyAlignment="1">
      <alignment horizontal="right" vertical="center" wrapText="1" indent="1"/>
    </xf>
    <xf numFmtId="1" fontId="1" fillId="22" borderId="14" xfId="0" applyNumberFormat="1" applyFont="1" applyFill="1" applyBorder="1" applyAlignment="1">
      <alignment horizontal="right" vertical="center" wrapText="1" indent="1"/>
    </xf>
    <xf numFmtId="3" fontId="1" fillId="22" borderId="13" xfId="0" applyNumberFormat="1" applyFont="1" applyFill="1" applyBorder="1" applyAlignment="1">
      <alignment vertical="center" wrapText="1"/>
    </xf>
    <xf numFmtId="3" fontId="2" fillId="4" borderId="13" xfId="0" applyNumberFormat="1" applyFont="1" applyFill="1" applyBorder="1" applyAlignment="1">
      <alignment vertical="center" wrapText="1"/>
    </xf>
    <xf numFmtId="3" fontId="2" fillId="4" borderId="13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 wrapText="1"/>
    </xf>
    <xf numFmtId="3" fontId="2" fillId="4" borderId="20" xfId="0" applyNumberFormat="1" applyFont="1" applyFill="1" applyBorder="1" applyAlignment="1">
      <alignment vertical="center" wrapText="1"/>
    </xf>
    <xf numFmtId="3" fontId="2" fillId="22" borderId="13" xfId="0" applyNumberFormat="1" applyFont="1" applyFill="1" applyBorder="1" applyAlignment="1">
      <alignment horizontal="right" vertical="center" wrapText="1" indent="1"/>
    </xf>
    <xf numFmtId="3" fontId="2" fillId="22" borderId="14" xfId="0" applyNumberFormat="1" applyFont="1" applyFill="1" applyBorder="1" applyAlignment="1">
      <alignment horizontal="right" vertical="center" wrapText="1" indent="1"/>
    </xf>
    <xf numFmtId="49" fontId="1" fillId="0" borderId="13" xfId="0" applyNumberFormat="1" applyFont="1" applyFill="1" applyBorder="1" applyAlignment="1">
      <alignment horizontal="left" vertical="top" indent="1"/>
    </xf>
    <xf numFmtId="3" fontId="7" fillId="0" borderId="13" xfId="0" applyNumberFormat="1" applyFont="1" applyFill="1" applyBorder="1" applyAlignment="1">
      <alignment horizontal="center" vertical="center" wrapText="1"/>
    </xf>
    <xf numFmtId="3" fontId="2" fillId="4" borderId="14" xfId="0" applyNumberFormat="1" applyFont="1" applyFill="1" applyBorder="1" applyAlignment="1">
      <alignment horizontal="right" vertical="center" wrapText="1" indent="1"/>
    </xf>
    <xf numFmtId="3" fontId="1" fillId="4" borderId="17" xfId="0" applyNumberFormat="1" applyFont="1" applyFill="1" applyBorder="1" applyAlignment="1">
      <alignment horizontal="right" vertical="center" wrapText="1" indent="1"/>
    </xf>
    <xf numFmtId="3" fontId="1" fillId="4" borderId="18" xfId="0" applyNumberFormat="1" applyFont="1" applyFill="1" applyBorder="1" applyAlignment="1">
      <alignment horizontal="right" vertical="center" wrapText="1" indent="1"/>
    </xf>
    <xf numFmtId="196" fontId="2" fillId="4" borderId="13" xfId="59" applyNumberFormat="1" applyFont="1" applyFill="1" applyBorder="1" applyAlignment="1">
      <alignment horizontal="right" vertical="center" wrapText="1" indent="1"/>
    </xf>
    <xf numFmtId="196" fontId="2" fillId="30" borderId="13" xfId="59" applyNumberFormat="1" applyFont="1" applyFill="1" applyBorder="1" applyAlignment="1">
      <alignment horizontal="right" vertical="center" wrapText="1" indent="1"/>
    </xf>
    <xf numFmtId="3" fontId="1" fillId="30" borderId="13" xfId="0" applyNumberFormat="1" applyFont="1" applyFill="1" applyBorder="1" applyAlignment="1">
      <alignment horizontal="right" vertical="center" wrapText="1" indent="1"/>
    </xf>
    <xf numFmtId="3" fontId="1" fillId="30" borderId="14" xfId="0" applyNumberFormat="1" applyFont="1" applyFill="1" applyBorder="1" applyAlignment="1">
      <alignment horizontal="right" vertical="center" wrapText="1" indent="1"/>
    </xf>
    <xf numFmtId="172" fontId="1" fillId="22" borderId="13" xfId="0" applyNumberFormat="1" applyFont="1" applyFill="1" applyBorder="1" applyAlignment="1">
      <alignment horizontal="right" vertical="center" wrapText="1" indent="1"/>
    </xf>
    <xf numFmtId="172" fontId="1" fillId="22" borderId="14" xfId="0" applyNumberFormat="1" applyFont="1" applyFill="1" applyBorder="1" applyAlignment="1">
      <alignment horizontal="right" vertical="center" wrapText="1" indent="1"/>
    </xf>
    <xf numFmtId="172" fontId="2" fillId="22" borderId="13" xfId="0" applyNumberFormat="1" applyFont="1" applyFill="1" applyBorder="1" applyAlignment="1">
      <alignment horizontal="right" vertical="center" wrapText="1" indent="1"/>
    </xf>
    <xf numFmtId="172" fontId="2" fillId="4" borderId="13" xfId="0" applyNumberFormat="1" applyFont="1" applyFill="1" applyBorder="1" applyAlignment="1">
      <alignment horizontal="right" vertical="center" wrapText="1" indent="1"/>
    </xf>
    <xf numFmtId="172" fontId="2" fillId="22" borderId="14" xfId="0" applyNumberFormat="1" applyFont="1" applyFill="1" applyBorder="1" applyAlignment="1">
      <alignment horizontal="right" vertical="center" wrapText="1" indent="1"/>
    </xf>
    <xf numFmtId="172" fontId="2" fillId="22" borderId="13" xfId="0" applyNumberFormat="1" applyFont="1" applyFill="1" applyBorder="1" applyAlignment="1">
      <alignment horizontal="right" vertical="center" wrapText="1" inden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3" fontId="1" fillId="4" borderId="21" xfId="0" applyNumberFormat="1" applyFont="1" applyFill="1" applyBorder="1" applyAlignment="1">
      <alignment horizontal="right" vertical="center" wrapText="1" inden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1" fillId="22" borderId="27" xfId="0" applyNumberFormat="1" applyFont="1" applyFill="1" applyBorder="1" applyAlignment="1">
      <alignment horizontal="right" vertical="center" wrapText="1" indent="1"/>
    </xf>
    <xf numFmtId="3" fontId="1" fillId="4" borderId="27" xfId="0" applyNumberFormat="1" applyFont="1" applyFill="1" applyBorder="1" applyAlignment="1">
      <alignment horizontal="right" vertical="center" wrapText="1" indent="1"/>
    </xf>
    <xf numFmtId="3" fontId="1" fillId="22" borderId="21" xfId="0" applyNumberFormat="1" applyFont="1" applyFill="1" applyBorder="1" applyAlignment="1">
      <alignment horizontal="right" vertical="center" wrapText="1" indent="1"/>
    </xf>
    <xf numFmtId="3" fontId="1" fillId="22" borderId="28" xfId="0" applyNumberFormat="1" applyFont="1" applyFill="1" applyBorder="1" applyAlignment="1">
      <alignment horizontal="right" vertical="center" wrapText="1" inden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1" fillId="4" borderId="14" xfId="0" applyNumberFormat="1" applyFont="1" applyFill="1" applyBorder="1" applyAlignment="1">
      <alignment horizontal="right" vertical="center" wrapText="1" indent="1"/>
    </xf>
    <xf numFmtId="172" fontId="1" fillId="4" borderId="13" xfId="0" applyNumberFormat="1" applyFont="1" applyFill="1" applyBorder="1" applyAlignment="1">
      <alignment horizontal="right" vertical="center" wrapText="1" indent="1"/>
    </xf>
    <xf numFmtId="172" fontId="1" fillId="22" borderId="13" xfId="0" applyNumberFormat="1" applyFont="1" applyFill="1" applyBorder="1" applyAlignment="1">
      <alignment horizontal="right" vertical="center" wrapText="1" indent="1"/>
    </xf>
    <xf numFmtId="172" fontId="1" fillId="22" borderId="14" xfId="0" applyNumberFormat="1" applyFont="1" applyFill="1" applyBorder="1" applyAlignment="1">
      <alignment horizontal="right" vertical="center" wrapText="1" indent="1"/>
    </xf>
    <xf numFmtId="172" fontId="1" fillId="0" borderId="13" xfId="0" applyNumberFormat="1" applyFont="1" applyBorder="1" applyAlignment="1">
      <alignment horizontal="right" vertical="center" wrapText="1" indent="1"/>
    </xf>
    <xf numFmtId="172" fontId="2" fillId="4" borderId="13" xfId="0" applyNumberFormat="1" applyFont="1" applyFill="1" applyBorder="1" applyAlignment="1">
      <alignment horizontal="right" vertical="top" wrapText="1" indent="2"/>
    </xf>
    <xf numFmtId="172" fontId="2" fillId="30" borderId="13" xfId="0" applyNumberFormat="1" applyFont="1" applyFill="1" applyBorder="1" applyAlignment="1">
      <alignment horizontal="right" vertical="center" wrapText="1" indent="1"/>
    </xf>
    <xf numFmtId="172" fontId="2" fillId="4" borderId="17" xfId="0" applyNumberFormat="1" applyFont="1" applyFill="1" applyBorder="1" applyAlignment="1">
      <alignment horizontal="right" vertical="center" indent="1"/>
    </xf>
    <xf numFmtId="172" fontId="1" fillId="22" borderId="17" xfId="0" applyNumberFormat="1" applyFont="1" applyFill="1" applyBorder="1" applyAlignment="1">
      <alignment horizontal="right" vertical="center" wrapText="1" indent="1"/>
    </xf>
    <xf numFmtId="172" fontId="1" fillId="22" borderId="18" xfId="0" applyNumberFormat="1" applyFont="1" applyFill="1" applyBorder="1" applyAlignment="1">
      <alignment horizontal="right" vertical="center" wrapText="1" indent="1"/>
    </xf>
    <xf numFmtId="3" fontId="2" fillId="4" borderId="20" xfId="0" applyNumberFormat="1" applyFont="1" applyFill="1" applyBorder="1" applyAlignment="1">
      <alignment horizontal="right" vertical="center" wrapText="1" indent="1"/>
    </xf>
    <xf numFmtId="1" fontId="2" fillId="4" borderId="14" xfId="0" applyNumberFormat="1" applyFont="1" applyFill="1" applyBorder="1" applyAlignment="1">
      <alignment horizontal="right" vertical="center" wrapText="1" indent="1"/>
    </xf>
    <xf numFmtId="1" fontId="1" fillId="0" borderId="17" xfId="0" applyNumberFormat="1" applyFont="1" applyFill="1" applyBorder="1" applyAlignment="1">
      <alignment horizontal="right" vertical="center" wrapText="1" indent="1"/>
    </xf>
    <xf numFmtId="1" fontId="2" fillId="4" borderId="17" xfId="0" applyNumberFormat="1" applyFont="1" applyFill="1" applyBorder="1" applyAlignment="1">
      <alignment horizontal="right" vertical="center" wrapText="1" indent="1"/>
    </xf>
    <xf numFmtId="1" fontId="2" fillId="4" borderId="18" xfId="0" applyNumberFormat="1" applyFont="1" applyFill="1" applyBorder="1" applyAlignment="1">
      <alignment horizontal="right" vertical="center" wrapText="1" indent="1"/>
    </xf>
    <xf numFmtId="3" fontId="2" fillId="4" borderId="29" xfId="0" applyNumberFormat="1" applyFont="1" applyFill="1" applyBorder="1" applyAlignment="1">
      <alignment horizontal="right" vertical="center" wrapText="1" indent="1"/>
    </xf>
    <xf numFmtId="3" fontId="1" fillId="22" borderId="26" xfId="0" applyNumberFormat="1" applyFont="1" applyFill="1" applyBorder="1" applyAlignment="1">
      <alignment horizontal="right" vertical="center" wrapText="1" indent="1"/>
    </xf>
    <xf numFmtId="3" fontId="2" fillId="4" borderId="30" xfId="0" applyNumberFormat="1" applyFont="1" applyFill="1" applyBorder="1" applyAlignment="1">
      <alignment horizontal="right" vertical="center" wrapText="1" indent="1"/>
    </xf>
    <xf numFmtId="3" fontId="2" fillId="4" borderId="17" xfId="0" applyNumberFormat="1" applyFont="1" applyFill="1" applyBorder="1" applyAlignment="1">
      <alignment horizontal="right" vertical="center" wrapText="1" indent="1"/>
    </xf>
    <xf numFmtId="3" fontId="2" fillId="4" borderId="31" xfId="0" applyNumberFormat="1" applyFont="1" applyFill="1" applyBorder="1" applyAlignment="1">
      <alignment horizontal="right" vertical="center" wrapText="1" indent="1"/>
    </xf>
    <xf numFmtId="3" fontId="1" fillId="22" borderId="17" xfId="85" applyNumberFormat="1" applyFont="1" applyFill="1" applyBorder="1" applyAlignment="1">
      <alignment horizontal="right" vertical="center" wrapText="1" indent="1"/>
      <protection/>
    </xf>
    <xf numFmtId="3" fontId="1" fillId="22" borderId="18" xfId="85" applyNumberFormat="1" applyFont="1" applyFill="1" applyBorder="1" applyAlignment="1">
      <alignment horizontal="right" vertical="center" wrapText="1" indent="1"/>
      <protection/>
    </xf>
    <xf numFmtId="3" fontId="1" fillId="22" borderId="13" xfId="0" applyNumberFormat="1" applyFont="1" applyFill="1" applyBorder="1" applyAlignment="1">
      <alignment horizontal="right" vertical="center" indent="1"/>
    </xf>
    <xf numFmtId="3" fontId="1" fillId="22" borderId="14" xfId="0" applyNumberFormat="1" applyFont="1" applyFill="1" applyBorder="1" applyAlignment="1">
      <alignment horizontal="right" vertical="center" indent="1"/>
    </xf>
    <xf numFmtId="0" fontId="45" fillId="0" borderId="0" xfId="82">
      <alignment/>
      <protection/>
    </xf>
    <xf numFmtId="0" fontId="47" fillId="0" borderId="13" xfId="82" applyFont="1" applyBorder="1" applyAlignment="1">
      <alignment horizontal="center" wrapText="1"/>
      <protection/>
    </xf>
    <xf numFmtId="0" fontId="47" fillId="0" borderId="13" xfId="82" applyFont="1" applyBorder="1" applyAlignment="1">
      <alignment vertical="center"/>
      <protection/>
    </xf>
    <xf numFmtId="0" fontId="47" fillId="0" borderId="13" xfId="82" applyFont="1" applyBorder="1" applyAlignment="1">
      <alignment horizontal="center" vertical="center"/>
      <protection/>
    </xf>
    <xf numFmtId="0" fontId="47" fillId="0" borderId="13" xfId="82" applyFont="1" applyBorder="1" applyAlignment="1">
      <alignment horizontal="left" vertical="center" indent="1"/>
      <protection/>
    </xf>
    <xf numFmtId="0" fontId="8" fillId="0" borderId="13" xfId="0" applyFont="1" applyFill="1" applyBorder="1" applyAlignment="1">
      <alignment horizontal="left" vertical="center" wrapText="1" indent="1"/>
    </xf>
    <xf numFmtId="0" fontId="47" fillId="0" borderId="15" xfId="82" applyFont="1" applyBorder="1" applyAlignment="1">
      <alignment vertical="center"/>
      <protection/>
    </xf>
    <xf numFmtId="0" fontId="47" fillId="0" borderId="14" xfId="82" applyFont="1" applyBorder="1" applyAlignment="1">
      <alignment horizontal="center" vertical="center"/>
      <protection/>
    </xf>
    <xf numFmtId="0" fontId="45" fillId="0" borderId="15" xfId="82" applyFont="1" applyBorder="1" applyAlignment="1">
      <alignment horizontal="center" vertical="center"/>
      <protection/>
    </xf>
    <xf numFmtId="0" fontId="45" fillId="0" borderId="13" xfId="82" applyFont="1" applyBorder="1" applyAlignment="1">
      <alignment horizontal="left" vertical="center" wrapText="1" indent="1"/>
      <protection/>
    </xf>
    <xf numFmtId="0" fontId="45" fillId="0" borderId="13" xfId="82" applyFont="1" applyBorder="1" applyAlignment="1">
      <alignment horizontal="left" vertical="center" indent="1"/>
      <protection/>
    </xf>
    <xf numFmtId="0" fontId="45" fillId="0" borderId="17" xfId="82" applyFont="1" applyBorder="1" applyAlignment="1">
      <alignment horizontal="left" vertical="center" indent="1"/>
      <protection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3" fontId="1" fillId="22" borderId="17" xfId="0" applyNumberFormat="1" applyFont="1" applyFill="1" applyBorder="1" applyAlignment="1">
      <alignment horizontal="right" vertical="center" indent="1"/>
    </xf>
    <xf numFmtId="3" fontId="1" fillId="22" borderId="18" xfId="0" applyNumberFormat="1" applyFont="1" applyFill="1" applyBorder="1" applyAlignment="1">
      <alignment horizontal="right" vertical="center" indent="1"/>
    </xf>
    <xf numFmtId="0" fontId="2" fillId="0" borderId="0" xfId="84" applyFont="1" applyAlignment="1">
      <alignment vertical="center" wrapText="1"/>
      <protection/>
    </xf>
    <xf numFmtId="3" fontId="1" fillId="0" borderId="32" xfId="84" applyNumberFormat="1" applyFont="1" applyFill="1" applyBorder="1" applyAlignment="1">
      <alignment horizontal="center" vertical="center" wrapText="1"/>
      <protection/>
    </xf>
    <xf numFmtId="0" fontId="1" fillId="30" borderId="33" xfId="84" applyFont="1" applyFill="1" applyBorder="1" applyAlignment="1">
      <alignment horizontal="center" vertical="center" wrapText="1"/>
      <protection/>
    </xf>
    <xf numFmtId="0" fontId="1" fillId="0" borderId="0" xfId="84" applyFont="1" applyAlignment="1">
      <alignment horizontal="center" vertical="center" wrapText="1"/>
      <protection/>
    </xf>
    <xf numFmtId="0" fontId="1" fillId="0" borderId="32" xfId="84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 vertical="center" wrapText="1"/>
    </xf>
    <xf numFmtId="189" fontId="47" fillId="30" borderId="13" xfId="120" applyNumberFormat="1" applyFont="1" applyFill="1" applyBorder="1" applyAlignment="1" applyProtection="1" quotePrefix="1">
      <alignment horizontal="left" vertical="center" wrapText="1" indent="1"/>
      <protection locked="0"/>
    </xf>
    <xf numFmtId="189" fontId="45" fillId="30" borderId="13" xfId="128" applyNumberFormat="1" applyFont="1" applyFill="1" applyBorder="1" applyAlignment="1" applyProtection="1" quotePrefix="1">
      <alignment horizontal="left" vertical="center" wrapText="1" indent="1"/>
      <protection locked="0"/>
    </xf>
    <xf numFmtId="189" fontId="45" fillId="30" borderId="13" xfId="127" applyNumberFormat="1" applyFont="1" applyFill="1" applyBorder="1" applyProtection="1" quotePrefix="1">
      <alignment horizontal="left" vertical="center" indent="1"/>
      <protection locked="0"/>
    </xf>
    <xf numFmtId="0" fontId="2" fillId="0" borderId="13" xfId="0" applyFont="1" applyBorder="1" applyAlignment="1">
      <alignment/>
    </xf>
    <xf numFmtId="189" fontId="47" fillId="30" borderId="13" xfId="95" applyNumberFormat="1" applyFont="1" applyFill="1" applyBorder="1" quotePrefix="1">
      <alignment horizontal="left" vertical="center" indent="1"/>
    </xf>
    <xf numFmtId="189" fontId="47" fillId="30" borderId="13" xfId="95" applyNumberFormat="1" applyFont="1" applyFill="1" applyBorder="1">
      <alignment horizontal="left" vertical="center" indent="1"/>
    </xf>
    <xf numFmtId="189" fontId="45" fillId="30" borderId="13" xfId="127" applyNumberFormat="1" applyFont="1" applyFill="1" applyBorder="1" applyAlignment="1" applyProtection="1">
      <alignment vertical="center"/>
      <protection locked="0"/>
    </xf>
    <xf numFmtId="189" fontId="47" fillId="30" borderId="13" xfId="127" applyNumberFormat="1" applyFont="1" applyFill="1" applyBorder="1" applyProtection="1" quotePrefix="1">
      <alignment horizontal="left" vertical="center" indent="1"/>
      <protection locked="0"/>
    </xf>
    <xf numFmtId="189" fontId="45" fillId="30" borderId="13" xfId="12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83" applyProtection="1">
      <alignment/>
      <protection/>
    </xf>
    <xf numFmtId="0" fontId="0" fillId="0" borderId="0" xfId="83" applyAlignment="1" applyProtection="1">
      <alignment wrapText="1"/>
      <protection/>
    </xf>
    <xf numFmtId="0" fontId="0" fillId="0" borderId="0" xfId="83" applyAlignment="1" applyProtection="1">
      <alignment horizontal="center"/>
      <protection/>
    </xf>
    <xf numFmtId="199" fontId="48" fillId="0" borderId="0" xfId="83" applyNumberFormat="1" applyFont="1" applyProtection="1">
      <alignment/>
      <protection/>
    </xf>
    <xf numFmtId="0" fontId="0" fillId="0" borderId="0" xfId="83">
      <alignment/>
      <protection/>
    </xf>
    <xf numFmtId="0" fontId="0" fillId="0" borderId="0" xfId="83" applyAlignment="1">
      <alignment wrapText="1"/>
      <protection/>
    </xf>
    <xf numFmtId="0" fontId="0" fillId="0" borderId="0" xfId="83" applyAlignment="1">
      <alignment horizontal="center"/>
      <protection/>
    </xf>
    <xf numFmtId="3" fontId="48" fillId="0" borderId="0" xfId="83" applyNumberFormat="1" applyFont="1">
      <alignment/>
      <protection/>
    </xf>
    <xf numFmtId="3" fontId="0" fillId="0" borderId="0" xfId="83" applyNumberFormat="1" applyFont="1" applyAlignment="1">
      <alignment horizontal="right"/>
      <protection/>
    </xf>
    <xf numFmtId="3" fontId="0" fillId="0" borderId="0" xfId="83" applyNumberFormat="1" applyFont="1">
      <alignment/>
      <protection/>
    </xf>
    <xf numFmtId="49" fontId="1" fillId="4" borderId="13" xfId="83" applyNumberFormat="1" applyFont="1" applyFill="1" applyBorder="1" applyAlignment="1">
      <alignment horizontal="center"/>
      <protection/>
    </xf>
    <xf numFmtId="41" fontId="1" fillId="26" borderId="13" xfId="61" applyNumberFormat="1" applyFont="1" applyFill="1" applyBorder="1" applyAlignment="1">
      <alignment/>
    </xf>
    <xf numFmtId="49" fontId="2" fillId="0" borderId="13" xfId="83" applyNumberFormat="1" applyFont="1" applyBorder="1" applyAlignment="1">
      <alignment horizontal="center"/>
      <protection/>
    </xf>
    <xf numFmtId="41" fontId="2" fillId="0" borderId="13" xfId="61" applyNumberFormat="1" applyFont="1" applyBorder="1" applyAlignment="1" applyProtection="1">
      <alignment/>
      <protection locked="0"/>
    </xf>
    <xf numFmtId="41" fontId="1" fillId="0" borderId="13" xfId="61" applyNumberFormat="1" applyFont="1" applyBorder="1" applyAlignment="1" applyProtection="1">
      <alignment/>
      <protection locked="0"/>
    </xf>
    <xf numFmtId="49" fontId="1" fillId="0" borderId="13" xfId="83" applyNumberFormat="1" applyFont="1" applyFill="1" applyBorder="1" applyAlignment="1">
      <alignment horizontal="center"/>
      <protection/>
    </xf>
    <xf numFmtId="41" fontId="1" fillId="0" borderId="13" xfId="61" applyNumberFormat="1" applyFont="1" applyFill="1" applyBorder="1" applyAlignment="1" applyProtection="1">
      <alignment/>
      <protection locked="0"/>
    </xf>
    <xf numFmtId="41" fontId="1" fillId="4" borderId="13" xfId="61" applyNumberFormat="1" applyFont="1" applyFill="1" applyBorder="1" applyAlignment="1" applyProtection="1">
      <alignment/>
      <protection locked="0"/>
    </xf>
    <xf numFmtId="3" fontId="1" fillId="4" borderId="13" xfId="61" applyNumberFormat="1" applyFont="1" applyFill="1" applyBorder="1" applyAlignment="1">
      <alignment horizontal="right"/>
    </xf>
    <xf numFmtId="3" fontId="1" fillId="4" borderId="14" xfId="61" applyNumberFormat="1" applyFont="1" applyFill="1" applyBorder="1" applyAlignment="1">
      <alignment horizontal="right"/>
    </xf>
    <xf numFmtId="41" fontId="1" fillId="26" borderId="13" xfId="61" applyNumberFormat="1" applyFont="1" applyFill="1" applyBorder="1" applyAlignment="1" applyProtection="1">
      <alignment/>
      <protection locked="0"/>
    </xf>
    <xf numFmtId="49" fontId="2" fillId="0" borderId="13" xfId="83" applyNumberFormat="1" applyFont="1" applyFill="1" applyBorder="1" applyAlignment="1">
      <alignment horizontal="center"/>
      <protection/>
    </xf>
    <xf numFmtId="41" fontId="2" fillId="26" borderId="13" xfId="61" applyNumberFormat="1" applyFont="1" applyFill="1" applyBorder="1" applyAlignment="1">
      <alignment/>
    </xf>
    <xf numFmtId="41" fontId="2" fillId="4" borderId="13" xfId="61" applyNumberFormat="1" applyFont="1" applyFill="1" applyBorder="1" applyAlignment="1">
      <alignment/>
    </xf>
    <xf numFmtId="49" fontId="1" fillId="22" borderId="13" xfId="83" applyNumberFormat="1" applyFont="1" applyFill="1" applyBorder="1" applyAlignment="1">
      <alignment horizontal="center"/>
      <protection/>
    </xf>
    <xf numFmtId="41" fontId="2" fillId="22" borderId="13" xfId="61" applyNumberFormat="1" applyFont="1" applyFill="1" applyBorder="1" applyAlignment="1">
      <alignment/>
    </xf>
    <xf numFmtId="49" fontId="1" fillId="0" borderId="17" xfId="83" applyNumberFormat="1" applyFont="1" applyBorder="1" applyAlignment="1">
      <alignment horizontal="center"/>
      <protection/>
    </xf>
    <xf numFmtId="41" fontId="1" fillId="0" borderId="17" xfId="61" applyNumberFormat="1" applyFont="1" applyBorder="1" applyAlignment="1">
      <alignment/>
    </xf>
    <xf numFmtId="0" fontId="2" fillId="0" borderId="0" xfId="83" applyFont="1">
      <alignment/>
      <protection/>
    </xf>
    <xf numFmtId="0" fontId="2" fillId="0" borderId="0" xfId="83" applyFont="1" applyAlignment="1">
      <alignment horizontal="center"/>
      <protection/>
    </xf>
    <xf numFmtId="3" fontId="2" fillId="0" borderId="0" xfId="83" applyNumberFormat="1" applyFont="1" applyAlignment="1">
      <alignment horizontal="right"/>
      <protection/>
    </xf>
    <xf numFmtId="3" fontId="2" fillId="0" borderId="0" xfId="83" applyNumberFormat="1" applyFont="1">
      <alignment/>
      <protection/>
    </xf>
    <xf numFmtId="199" fontId="1" fillId="0" borderId="13" xfId="83" applyNumberFormat="1" applyFont="1" applyBorder="1" applyAlignment="1" applyProtection="1">
      <alignment horizontal="center" vertical="center"/>
      <protection/>
    </xf>
    <xf numFmtId="49" fontId="1" fillId="4" borderId="13" xfId="83" applyNumberFormat="1" applyFont="1" applyFill="1" applyBorder="1" applyAlignment="1" applyProtection="1">
      <alignment horizontal="center"/>
      <protection/>
    </xf>
    <xf numFmtId="0" fontId="1" fillId="0" borderId="34" xfId="83" applyFont="1" applyBorder="1" applyAlignment="1" applyProtection="1">
      <alignment wrapText="1"/>
      <protection/>
    </xf>
    <xf numFmtId="49" fontId="1" fillId="0" borderId="13" xfId="83" applyNumberFormat="1" applyFont="1" applyBorder="1" applyAlignment="1" applyProtection="1">
      <alignment horizontal="center"/>
      <protection/>
    </xf>
    <xf numFmtId="0" fontId="2" fillId="0" borderId="27" xfId="83" applyFont="1" applyBorder="1" applyAlignment="1" applyProtection="1">
      <alignment wrapText="1"/>
      <protection/>
    </xf>
    <xf numFmtId="49" fontId="2" fillId="0" borderId="13" xfId="83" applyNumberFormat="1" applyFont="1" applyBorder="1" applyAlignment="1" applyProtection="1">
      <alignment horizontal="center"/>
      <protection/>
    </xf>
    <xf numFmtId="0" fontId="1" fillId="0" borderId="13" xfId="83" applyFont="1" applyBorder="1" applyAlignment="1" applyProtection="1">
      <alignment wrapText="1"/>
      <protection/>
    </xf>
    <xf numFmtId="0" fontId="2" fillId="0" borderId="13" xfId="83" applyFont="1" applyBorder="1" applyAlignment="1" applyProtection="1">
      <alignment wrapText="1"/>
      <protection/>
    </xf>
    <xf numFmtId="199" fontId="1" fillId="0" borderId="14" xfId="83" applyNumberFormat="1" applyFont="1" applyBorder="1" applyAlignment="1" applyProtection="1">
      <alignment horizontal="center" vertical="center" wrapText="1"/>
      <protection/>
    </xf>
    <xf numFmtId="0" fontId="1" fillId="0" borderId="22" xfId="83" applyFont="1" applyBorder="1" applyAlignment="1" applyProtection="1">
      <alignment horizontal="center" wrapText="1"/>
      <protection/>
    </xf>
    <xf numFmtId="0" fontId="1" fillId="0" borderId="35" xfId="83" applyFont="1" applyBorder="1" applyAlignment="1" applyProtection="1">
      <alignment vertical="top" wrapText="1"/>
      <protection/>
    </xf>
    <xf numFmtId="0" fontId="1" fillId="0" borderId="23" xfId="83" applyFont="1" applyBorder="1" applyAlignment="1" applyProtection="1">
      <alignment vertical="top" wrapText="1"/>
      <protection/>
    </xf>
    <xf numFmtId="3" fontId="1" fillId="0" borderId="36" xfId="83" applyNumberFormat="1" applyFont="1" applyBorder="1" applyAlignment="1">
      <alignment horizontal="center" vertical="center" wrapText="1"/>
      <protection/>
    </xf>
    <xf numFmtId="49" fontId="1" fillId="0" borderId="13" xfId="83" applyNumberFormat="1" applyFont="1" applyBorder="1" applyAlignment="1">
      <alignment horizontal="center"/>
      <protection/>
    </xf>
    <xf numFmtId="3" fontId="2" fillId="4" borderId="29" xfId="84" applyNumberFormat="1" applyFont="1" applyFill="1" applyBorder="1" applyAlignment="1">
      <alignment horizontal="right" vertical="center" wrapText="1" indent="1"/>
      <protection/>
    </xf>
    <xf numFmtId="3" fontId="2" fillId="4" borderId="13" xfId="84" applyNumberFormat="1" applyFont="1" applyFill="1" applyBorder="1" applyAlignment="1">
      <alignment horizontal="right" vertical="center" wrapText="1" indent="1"/>
      <protection/>
    </xf>
    <xf numFmtId="0" fontId="2" fillId="0" borderId="20" xfId="83" applyFont="1" applyBorder="1" applyAlignment="1" applyProtection="1">
      <alignment wrapText="1"/>
      <protection/>
    </xf>
    <xf numFmtId="49" fontId="2" fillId="0" borderId="20" xfId="83" applyNumberFormat="1" applyFont="1" applyBorder="1" applyAlignment="1" applyProtection="1">
      <alignment horizontal="center"/>
      <protection/>
    </xf>
    <xf numFmtId="0" fontId="2" fillId="0" borderId="32" xfId="83" applyFont="1" applyBorder="1" applyAlignment="1" applyProtection="1">
      <alignment wrapText="1"/>
      <protection/>
    </xf>
    <xf numFmtId="0" fontId="1" fillId="0" borderId="33" xfId="83" applyFont="1" applyBorder="1" applyAlignment="1" applyProtection="1">
      <alignment horizontal="left" wrapText="1"/>
      <protection/>
    </xf>
    <xf numFmtId="0" fontId="1" fillId="0" borderId="33" xfId="83" applyFont="1" applyBorder="1" applyAlignment="1" applyProtection="1">
      <alignment horizontal="center"/>
      <protection/>
    </xf>
    <xf numFmtId="49" fontId="2" fillId="0" borderId="21" xfId="83" applyNumberFormat="1" applyFont="1" applyBorder="1" applyAlignment="1">
      <alignment horizontal="center"/>
      <protection/>
    </xf>
    <xf numFmtId="49" fontId="1" fillId="0" borderId="21" xfId="83" applyNumberFormat="1" applyFont="1" applyBorder="1" applyAlignment="1">
      <alignment horizontal="center"/>
      <protection/>
    </xf>
    <xf numFmtId="49" fontId="2" fillId="0" borderId="37" xfId="83" applyNumberFormat="1" applyFont="1" applyBorder="1" applyAlignment="1">
      <alignment horizontal="center"/>
      <protection/>
    </xf>
    <xf numFmtId="49" fontId="2" fillId="22" borderId="38" xfId="83" applyNumberFormat="1" applyFont="1" applyFill="1" applyBorder="1" applyAlignment="1">
      <alignment horizontal="center"/>
      <protection/>
    </xf>
    <xf numFmtId="3" fontId="1" fillId="22" borderId="39" xfId="0" applyNumberFormat="1" applyFont="1" applyFill="1" applyBorder="1" applyAlignment="1">
      <alignment horizontal="right" vertical="center" wrapText="1" indent="1"/>
    </xf>
    <xf numFmtId="3" fontId="1" fillId="22" borderId="40" xfId="0" applyNumberFormat="1" applyFont="1" applyFill="1" applyBorder="1" applyAlignment="1">
      <alignment horizontal="right" vertical="center" wrapText="1" indent="1"/>
    </xf>
    <xf numFmtId="0" fontId="2" fillId="0" borderId="41" xfId="83" applyFont="1" applyBorder="1" applyAlignment="1">
      <alignment horizontal="center"/>
      <protection/>
    </xf>
    <xf numFmtId="3" fontId="1" fillId="22" borderId="33" xfId="0" applyNumberFormat="1" applyFont="1" applyFill="1" applyBorder="1" applyAlignment="1">
      <alignment horizontal="right" vertical="center" wrapText="1" indent="1"/>
    </xf>
    <xf numFmtId="3" fontId="1" fillId="22" borderId="42" xfId="0" applyNumberFormat="1" applyFont="1" applyFill="1" applyBorder="1" applyAlignment="1">
      <alignment horizontal="right" vertical="center" wrapText="1" indent="1"/>
    </xf>
    <xf numFmtId="49" fontId="2" fillId="0" borderId="43" xfId="83" applyNumberFormat="1" applyFont="1" applyBorder="1" applyAlignment="1">
      <alignment horizontal="center"/>
      <protection/>
    </xf>
    <xf numFmtId="49" fontId="1" fillId="4" borderId="41" xfId="83" applyNumberFormat="1" applyFont="1" applyFill="1" applyBorder="1" applyAlignment="1">
      <alignment horizontal="center"/>
      <protection/>
    </xf>
    <xf numFmtId="0" fontId="1" fillId="4" borderId="27" xfId="83" applyFont="1" applyFill="1" applyBorder="1" applyAlignment="1">
      <alignment/>
      <protection/>
    </xf>
    <xf numFmtId="3" fontId="2" fillId="4" borderId="36" xfId="0" applyNumberFormat="1" applyFont="1" applyFill="1" applyBorder="1" applyAlignment="1">
      <alignment horizontal="right" vertical="center" wrapText="1" indent="1"/>
    </xf>
    <xf numFmtId="0" fontId="1" fillId="0" borderId="22" xfId="83" applyFont="1" applyBorder="1" applyAlignment="1">
      <alignment horizontal="center" vertical="center" wrapText="1"/>
      <protection/>
    </xf>
    <xf numFmtId="0" fontId="1" fillId="0" borderId="13" xfId="83" applyFont="1" applyBorder="1" applyAlignment="1">
      <alignment vertical="center" wrapText="1"/>
      <protection/>
    </xf>
    <xf numFmtId="0" fontId="1" fillId="0" borderId="23" xfId="83" applyFont="1" applyBorder="1" applyAlignment="1">
      <alignment horizontal="center" vertical="center" wrapText="1"/>
      <protection/>
    </xf>
    <xf numFmtId="0" fontId="2" fillId="0" borderId="13" xfId="83" applyFont="1" applyBorder="1" applyAlignment="1">
      <alignment vertical="center" wrapText="1"/>
      <protection/>
    </xf>
    <xf numFmtId="0" fontId="1" fillId="0" borderId="15" xfId="83" applyFont="1" applyBorder="1" applyAlignment="1">
      <alignment horizontal="center" vertical="center" wrapText="1"/>
      <protection/>
    </xf>
    <xf numFmtId="0" fontId="1" fillId="0" borderId="35" xfId="83" applyFont="1" applyBorder="1" applyAlignment="1">
      <alignment horizontal="center" vertical="center" wrapText="1"/>
      <protection/>
    </xf>
    <xf numFmtId="0" fontId="2" fillId="0" borderId="29" xfId="83" applyFont="1" applyBorder="1" applyAlignment="1">
      <alignment vertical="center" wrapText="1"/>
      <protection/>
    </xf>
    <xf numFmtId="0" fontId="1" fillId="0" borderId="15" xfId="83" applyFont="1" applyBorder="1" applyAlignment="1">
      <alignment vertical="center" wrapText="1"/>
      <protection/>
    </xf>
    <xf numFmtId="0" fontId="2" fillId="0" borderId="20" xfId="83" applyFont="1" applyBorder="1" applyAlignment="1">
      <alignment vertical="center" wrapText="1"/>
      <protection/>
    </xf>
    <xf numFmtId="0" fontId="1" fillId="0" borderId="22" xfId="83" applyFont="1" applyBorder="1" applyAlignment="1">
      <alignment vertical="center" wrapText="1"/>
      <protection/>
    </xf>
    <xf numFmtId="0" fontId="1" fillId="0" borderId="15" xfId="83" applyFont="1" applyFill="1" applyBorder="1" applyAlignment="1">
      <alignment vertical="center" wrapText="1"/>
      <protection/>
    </xf>
    <xf numFmtId="0" fontId="1" fillId="0" borderId="13" xfId="83" applyFont="1" applyFill="1" applyBorder="1" applyAlignment="1">
      <alignment vertical="center" wrapText="1"/>
      <protection/>
    </xf>
    <xf numFmtId="0" fontId="1" fillId="0" borderId="13" xfId="83" applyFont="1" applyBorder="1" applyAlignment="1">
      <alignment horizontal="left" vertical="center" wrapText="1"/>
      <protection/>
    </xf>
    <xf numFmtId="0" fontId="1" fillId="0" borderId="29" xfId="83" applyFont="1" applyBorder="1" applyAlignment="1">
      <alignment vertical="center" wrapText="1"/>
      <protection/>
    </xf>
    <xf numFmtId="0" fontId="2" fillId="0" borderId="44" xfId="83" applyFont="1" applyBorder="1" applyAlignment="1">
      <alignment vertical="center" wrapText="1"/>
      <protection/>
    </xf>
    <xf numFmtId="0" fontId="1" fillId="0" borderId="17" xfId="83" applyFont="1" applyBorder="1" applyAlignment="1">
      <alignment vertical="center" wrapText="1"/>
      <protection/>
    </xf>
    <xf numFmtId="0" fontId="2" fillId="0" borderId="29" xfId="83" applyFont="1" applyBorder="1">
      <alignment/>
      <protection/>
    </xf>
    <xf numFmtId="0" fontId="2" fillId="0" borderId="13" xfId="83" applyFont="1" applyBorder="1">
      <alignment/>
      <protection/>
    </xf>
    <xf numFmtId="0" fontId="2" fillId="0" borderId="20" xfId="83" applyFont="1" applyBorder="1">
      <alignment/>
      <protection/>
    </xf>
    <xf numFmtId="49" fontId="1" fillId="22" borderId="45" xfId="83" applyNumberFormat="1" applyFont="1" applyFill="1" applyBorder="1" applyAlignment="1">
      <alignment horizontal="center"/>
      <protection/>
    </xf>
    <xf numFmtId="49" fontId="1" fillId="26" borderId="41" xfId="83" applyNumberFormat="1" applyFont="1" applyFill="1" applyBorder="1" applyAlignment="1">
      <alignment horizontal="center"/>
      <protection/>
    </xf>
    <xf numFmtId="0" fontId="51" fillId="0" borderId="15" xfId="82" applyFont="1" applyBorder="1" applyAlignment="1">
      <alignment horizontal="center" vertical="center"/>
      <protection/>
    </xf>
    <xf numFmtId="172" fontId="8" fillId="22" borderId="13" xfId="0" applyNumberFormat="1" applyFont="1" applyFill="1" applyBorder="1" applyAlignment="1">
      <alignment horizontal="right" vertical="center" wrapText="1" indent="1"/>
    </xf>
    <xf numFmtId="172" fontId="8" fillId="4" borderId="13" xfId="0" applyNumberFormat="1" applyFont="1" applyFill="1" applyBorder="1" applyAlignment="1">
      <alignment horizontal="right" vertical="center" wrapText="1" inden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8" fillId="0" borderId="14" xfId="0" applyNumberFormat="1" applyFont="1" applyFill="1" applyBorder="1" applyAlignment="1">
      <alignment horizontal="center" vertical="center" wrapText="1"/>
    </xf>
    <xf numFmtId="0" fontId="51" fillId="0" borderId="0" xfId="82" applyFont="1">
      <alignment/>
      <protection/>
    </xf>
    <xf numFmtId="189" fontId="2" fillId="22" borderId="17" xfId="0" applyNumberFormat="1" applyFont="1" applyFill="1" applyBorder="1" applyAlignment="1">
      <alignment horizontal="right" vertical="center" wrapText="1" indent="1"/>
    </xf>
    <xf numFmtId="0" fontId="45" fillId="0" borderId="16" xfId="82" applyFont="1" applyBorder="1" applyAlignment="1">
      <alignment horizontal="center" vertical="center"/>
      <protection/>
    </xf>
    <xf numFmtId="189" fontId="2" fillId="22" borderId="18" xfId="0" applyNumberFormat="1" applyFont="1" applyFill="1" applyBorder="1" applyAlignment="1">
      <alignment horizontal="right" vertical="center" wrapText="1" indent="1"/>
    </xf>
    <xf numFmtId="3" fontId="1" fillId="22" borderId="19" xfId="0" applyNumberFormat="1" applyFont="1" applyFill="1" applyBorder="1" applyAlignment="1">
      <alignment horizontal="right" vertical="center" wrapText="1" indent="1"/>
    </xf>
    <xf numFmtId="3" fontId="1" fillId="22" borderId="36" xfId="0" applyNumberFormat="1" applyFont="1" applyFill="1" applyBorder="1" applyAlignment="1">
      <alignment horizontal="right" vertical="center" wrapText="1" indent="1"/>
    </xf>
    <xf numFmtId="0" fontId="1" fillId="30" borderId="42" xfId="84" applyFont="1" applyFill="1" applyBorder="1" applyAlignment="1">
      <alignment horizontal="center" vertical="center" wrapText="1"/>
      <protection/>
    </xf>
    <xf numFmtId="0" fontId="1" fillId="0" borderId="46" xfId="84" applyNumberFormat="1" applyFont="1" applyFill="1" applyBorder="1" applyAlignment="1">
      <alignment horizontal="center" vertical="center" wrapText="1"/>
      <protection/>
    </xf>
    <xf numFmtId="0" fontId="2" fillId="0" borderId="23" xfId="83" applyFont="1" applyBorder="1" applyAlignment="1">
      <alignment horizontal="right" indent="1"/>
      <protection/>
    </xf>
    <xf numFmtId="0" fontId="2" fillId="0" borderId="15" xfId="83" applyFont="1" applyBorder="1" applyAlignment="1">
      <alignment horizontal="right" indent="1"/>
      <protection/>
    </xf>
    <xf numFmtId="0" fontId="2" fillId="0" borderId="15" xfId="83" applyFont="1" applyFill="1" applyBorder="1" applyAlignment="1">
      <alignment horizontal="right" indent="1"/>
      <protection/>
    </xf>
    <xf numFmtId="0" fontId="2" fillId="0" borderId="22" xfId="83" applyFont="1" applyFill="1" applyBorder="1" applyAlignment="1">
      <alignment horizontal="right" indent="1"/>
      <protection/>
    </xf>
    <xf numFmtId="3" fontId="1" fillId="22" borderId="43" xfId="0" applyNumberFormat="1" applyFont="1" applyFill="1" applyBorder="1" applyAlignment="1">
      <alignment horizontal="right" vertical="center" wrapText="1" indent="1"/>
    </xf>
    <xf numFmtId="3" fontId="1" fillId="22" borderId="47" xfId="0" applyNumberFormat="1" applyFont="1" applyFill="1" applyBorder="1" applyAlignment="1">
      <alignment horizontal="right" vertical="center" wrapText="1" indent="1"/>
    </xf>
    <xf numFmtId="3" fontId="2" fillId="4" borderId="43" xfId="84" applyNumberFormat="1" applyFont="1" applyFill="1" applyBorder="1" applyAlignment="1">
      <alignment horizontal="right" vertical="center" wrapText="1" indent="1"/>
      <protection/>
    </xf>
    <xf numFmtId="3" fontId="2" fillId="4" borderId="21" xfId="84" applyNumberFormat="1" applyFont="1" applyFill="1" applyBorder="1" applyAlignment="1">
      <alignment horizontal="right" vertical="center" wrapText="1" indent="1"/>
      <protection/>
    </xf>
    <xf numFmtId="3" fontId="2" fillId="4" borderId="37" xfId="84" applyNumberFormat="1" applyFont="1" applyFill="1" applyBorder="1" applyAlignment="1">
      <alignment horizontal="right" vertical="center" wrapText="1" indent="1"/>
      <protection/>
    </xf>
    <xf numFmtId="3" fontId="1" fillId="22" borderId="21" xfId="0" applyNumberFormat="1" applyFont="1" applyFill="1" applyBorder="1" applyAlignment="1">
      <alignment horizontal="right" vertical="center" wrapText="1" indent="1"/>
    </xf>
    <xf numFmtId="3" fontId="1" fillId="22" borderId="45" xfId="0" applyNumberFormat="1" applyFont="1" applyFill="1" applyBorder="1" applyAlignment="1">
      <alignment horizontal="right" vertical="center" wrapText="1" indent="1"/>
    </xf>
    <xf numFmtId="3" fontId="1" fillId="22" borderId="48" xfId="0" applyNumberFormat="1" applyFont="1" applyFill="1" applyBorder="1" applyAlignment="1">
      <alignment horizontal="right" vertical="center" wrapText="1" indent="1"/>
    </xf>
    <xf numFmtId="3" fontId="1" fillId="22" borderId="49" xfId="0" applyNumberFormat="1" applyFont="1" applyFill="1" applyBorder="1" applyAlignment="1">
      <alignment horizontal="right" vertical="center" wrapText="1" indent="1"/>
    </xf>
    <xf numFmtId="3" fontId="1" fillId="22" borderId="50" xfId="0" applyNumberFormat="1" applyFont="1" applyFill="1" applyBorder="1" applyAlignment="1">
      <alignment horizontal="right" vertical="center" wrapText="1" indent="1"/>
    </xf>
    <xf numFmtId="0" fontId="18" fillId="0" borderId="29" xfId="83" applyFont="1" applyBorder="1">
      <alignment/>
      <protection/>
    </xf>
    <xf numFmtId="49" fontId="18" fillId="0" borderId="43" xfId="83" applyNumberFormat="1" applyFont="1" applyBorder="1" applyAlignment="1">
      <alignment horizontal="center"/>
      <protection/>
    </xf>
    <xf numFmtId="0" fontId="18" fillId="0" borderId="13" xfId="83" applyFont="1" applyBorder="1">
      <alignment/>
      <protection/>
    </xf>
    <xf numFmtId="49" fontId="18" fillId="0" borderId="21" xfId="83" applyNumberFormat="1" applyFont="1" applyBorder="1" applyAlignment="1">
      <alignment horizontal="center"/>
      <protection/>
    </xf>
    <xf numFmtId="0" fontId="18" fillId="0" borderId="13" xfId="83" applyFont="1" applyBorder="1" applyAlignment="1">
      <alignment vertical="center"/>
      <protection/>
    </xf>
    <xf numFmtId="49" fontId="19" fillId="26" borderId="21" xfId="83" applyNumberFormat="1" applyFont="1" applyFill="1" applyBorder="1" applyAlignment="1">
      <alignment horizontal="center"/>
      <protection/>
    </xf>
    <xf numFmtId="49" fontId="19" fillId="0" borderId="21" xfId="83" applyNumberFormat="1" applyFont="1" applyBorder="1" applyAlignment="1">
      <alignment horizontal="center"/>
      <protection/>
    </xf>
    <xf numFmtId="49" fontId="19" fillId="22" borderId="28" xfId="83" applyNumberFormat="1" applyFont="1" applyFill="1" applyBorder="1" applyAlignment="1">
      <alignment horizontal="center"/>
      <protection/>
    </xf>
    <xf numFmtId="0" fontId="18" fillId="0" borderId="23" xfId="83" applyFont="1" applyBorder="1" applyAlignment="1">
      <alignment horizontal="left" indent="1"/>
      <protection/>
    </xf>
    <xf numFmtId="0" fontId="18" fillId="0" borderId="15" xfId="83" applyFont="1" applyBorder="1" applyAlignment="1">
      <alignment horizontal="left" indent="1"/>
      <protection/>
    </xf>
    <xf numFmtId="0" fontId="18" fillId="0" borderId="15" xfId="83" applyFont="1" applyFill="1" applyBorder="1" applyAlignment="1">
      <alignment horizontal="left" indent="1"/>
      <protection/>
    </xf>
    <xf numFmtId="0" fontId="2" fillId="0" borderId="13" xfId="83" applyFont="1" applyBorder="1" applyAlignment="1" applyProtection="1">
      <alignment horizontal="center"/>
      <protection/>
    </xf>
    <xf numFmtId="49" fontId="1" fillId="0" borderId="29" xfId="83" applyNumberFormat="1" applyFont="1" applyFill="1" applyBorder="1" applyAlignment="1">
      <alignment horizontal="center"/>
      <protection/>
    </xf>
    <xf numFmtId="41" fontId="1" fillId="0" borderId="29" xfId="61" applyNumberFormat="1" applyFont="1" applyBorder="1" applyAlignment="1">
      <alignment/>
    </xf>
    <xf numFmtId="3" fontId="1" fillId="22" borderId="29" xfId="0" applyNumberFormat="1" applyFont="1" applyFill="1" applyBorder="1" applyAlignment="1">
      <alignment horizontal="right" vertical="center" wrapText="1" indent="1"/>
    </xf>
    <xf numFmtId="0" fontId="18" fillId="0" borderId="33" xfId="83" applyFont="1" applyBorder="1" applyAlignment="1">
      <alignment horizontal="center"/>
      <protection/>
    </xf>
    <xf numFmtId="3" fontId="18" fillId="0" borderId="33" xfId="61" applyNumberFormat="1" applyFont="1" applyFill="1" applyBorder="1" applyAlignment="1">
      <alignment horizontal="center"/>
    </xf>
    <xf numFmtId="3" fontId="18" fillId="0" borderId="42" xfId="61" applyNumberFormat="1" applyFont="1" applyFill="1" applyBorder="1" applyAlignment="1">
      <alignment horizontal="center"/>
    </xf>
    <xf numFmtId="3" fontId="1" fillId="0" borderId="20" xfId="83" applyNumberFormat="1" applyFont="1" applyBorder="1" applyAlignment="1">
      <alignment horizontal="center" vertical="center"/>
      <protection/>
    </xf>
    <xf numFmtId="3" fontId="1" fillId="0" borderId="19" xfId="83" applyNumberFormat="1" applyFont="1" applyBorder="1" applyAlignment="1">
      <alignment horizontal="center" vertical="center"/>
      <protection/>
    </xf>
    <xf numFmtId="49" fontId="1" fillId="4" borderId="29" xfId="83" applyNumberFormat="1" applyFont="1" applyFill="1" applyBorder="1" applyAlignment="1">
      <alignment horizontal="center"/>
      <protection/>
    </xf>
    <xf numFmtId="0" fontId="2" fillId="0" borderId="33" xfId="83" applyFont="1" applyBorder="1" applyAlignment="1">
      <alignment horizontal="center" vertical="center"/>
      <protection/>
    </xf>
    <xf numFmtId="3" fontId="2" fillId="0" borderId="33" xfId="83" applyNumberFormat="1" applyFont="1" applyBorder="1" applyAlignment="1">
      <alignment horizontal="center" vertical="center"/>
      <protection/>
    </xf>
    <xf numFmtId="3" fontId="2" fillId="0" borderId="42" xfId="83" applyNumberFormat="1" applyFont="1" applyBorder="1" applyAlignment="1">
      <alignment horizontal="center" vertical="center"/>
      <protection/>
    </xf>
    <xf numFmtId="199" fontId="2" fillId="0" borderId="21" xfId="83" applyNumberFormat="1" applyFont="1" applyBorder="1" applyAlignment="1" applyProtection="1">
      <alignment horizontal="center"/>
      <protection/>
    </xf>
    <xf numFmtId="199" fontId="1" fillId="0" borderId="20" xfId="83" applyNumberFormat="1" applyFont="1" applyBorder="1" applyAlignment="1" applyProtection="1">
      <alignment horizontal="center" vertical="center"/>
      <protection/>
    </xf>
    <xf numFmtId="199" fontId="1" fillId="0" borderId="19" xfId="83" applyNumberFormat="1" applyFont="1" applyBorder="1" applyAlignment="1" applyProtection="1">
      <alignment horizontal="center" vertical="center"/>
      <protection/>
    </xf>
    <xf numFmtId="199" fontId="2" fillId="0" borderId="32" xfId="83" applyNumberFormat="1" applyFont="1" applyBorder="1" applyAlignment="1" applyProtection="1">
      <alignment horizontal="center"/>
      <protection/>
    </xf>
    <xf numFmtId="199" fontId="2" fillId="0" borderId="33" xfId="83" applyNumberFormat="1" applyFont="1" applyBorder="1" applyAlignment="1" applyProtection="1">
      <alignment horizontal="center"/>
      <protection/>
    </xf>
    <xf numFmtId="199" fontId="2" fillId="0" borderId="42" xfId="83" applyNumberFormat="1" applyFont="1" applyBorder="1" applyAlignment="1" applyProtection="1">
      <alignment horizontal="center"/>
      <protection/>
    </xf>
    <xf numFmtId="3" fontId="1" fillId="22" borderId="14" xfId="0" applyNumberFormat="1" applyFont="1" applyFill="1" applyBorder="1" applyAlignment="1">
      <alignment horizontal="right" indent="1"/>
    </xf>
    <xf numFmtId="3" fontId="1" fillId="22" borderId="18" xfId="0" applyNumberFormat="1" applyFont="1" applyFill="1" applyBorder="1" applyAlignment="1">
      <alignment horizontal="right" indent="1"/>
    </xf>
    <xf numFmtId="3" fontId="1" fillId="22" borderId="13" xfId="0" applyNumberFormat="1" applyFont="1" applyFill="1" applyBorder="1" applyAlignment="1">
      <alignment/>
    </xf>
    <xf numFmtId="3" fontId="1" fillId="22" borderId="17" xfId="0" applyNumberFormat="1" applyFont="1" applyFill="1" applyBorder="1" applyAlignment="1">
      <alignment/>
    </xf>
    <xf numFmtId="3" fontId="2" fillId="4" borderId="13" xfId="0" applyNumberFormat="1" applyFont="1" applyFill="1" applyBorder="1" applyAlignment="1">
      <alignment/>
    </xf>
    <xf numFmtId="3" fontId="1" fillId="4" borderId="21" xfId="0" applyNumberFormat="1" applyFont="1" applyFill="1" applyBorder="1" applyAlignment="1">
      <alignment horizontal="right" vertical="center" wrapText="1" indent="1"/>
    </xf>
    <xf numFmtId="172" fontId="1" fillId="0" borderId="13" xfId="0" applyNumberFormat="1" applyFont="1" applyFill="1" applyBorder="1" applyAlignment="1">
      <alignment horizontal="right" vertical="center" wrapText="1" indent="1"/>
    </xf>
    <xf numFmtId="172" fontId="1" fillId="4" borderId="13" xfId="0" applyNumberFormat="1" applyFont="1" applyFill="1" applyBorder="1" applyAlignment="1">
      <alignment horizontal="right" vertical="center" wrapText="1" indent="1"/>
    </xf>
    <xf numFmtId="3" fontId="2" fillId="4" borderId="0" xfId="0" applyNumberFormat="1" applyFont="1" applyFill="1" applyBorder="1" applyAlignment="1">
      <alignment/>
    </xf>
    <xf numFmtId="3" fontId="2" fillId="0" borderId="17" xfId="85" applyNumberFormat="1" applyFont="1" applyBorder="1" applyAlignment="1">
      <alignment vertical="center" wrapText="1"/>
      <protection/>
    </xf>
    <xf numFmtId="3" fontId="1" fillId="4" borderId="13" xfId="83" applyNumberFormat="1" applyFont="1" applyFill="1" applyBorder="1" applyAlignment="1">
      <alignment/>
      <protection/>
    </xf>
    <xf numFmtId="1" fontId="1" fillId="4" borderId="26" xfId="83" applyNumberFormat="1" applyFont="1" applyFill="1" applyBorder="1" applyAlignment="1">
      <alignment/>
      <protection/>
    </xf>
    <xf numFmtId="1" fontId="1" fillId="4" borderId="13" xfId="83" applyNumberFormat="1" applyFont="1" applyFill="1" applyBorder="1" applyAlignment="1">
      <alignment/>
      <protection/>
    </xf>
    <xf numFmtId="3" fontId="1" fillId="4" borderId="26" xfId="83" applyNumberFormat="1" applyFont="1" applyFill="1" applyBorder="1" applyAlignment="1">
      <alignment/>
      <protection/>
    </xf>
    <xf numFmtId="3" fontId="1" fillId="22" borderId="13" xfId="0" applyNumberFormat="1" applyFont="1" applyFill="1" applyBorder="1" applyAlignment="1">
      <alignment vertical="center" wrapText="1"/>
    </xf>
    <xf numFmtId="3" fontId="1" fillId="22" borderId="14" xfId="0" applyNumberFormat="1" applyFont="1" applyFill="1" applyBorder="1" applyAlignment="1">
      <alignment vertical="center" wrapText="1"/>
    </xf>
    <xf numFmtId="3" fontId="1" fillId="22" borderId="29" xfId="0" applyNumberFormat="1" applyFont="1" applyFill="1" applyBorder="1" applyAlignment="1">
      <alignment vertical="center" wrapText="1"/>
    </xf>
    <xf numFmtId="3" fontId="1" fillId="22" borderId="36" xfId="0" applyNumberFormat="1" applyFont="1" applyFill="1" applyBorder="1" applyAlignment="1">
      <alignment vertical="center" wrapText="1"/>
    </xf>
    <xf numFmtId="3" fontId="1" fillId="22" borderId="26" xfId="0" applyNumberFormat="1" applyFont="1" applyFill="1" applyBorder="1" applyAlignment="1">
      <alignment vertical="center" wrapText="1"/>
    </xf>
    <xf numFmtId="3" fontId="1" fillId="22" borderId="33" xfId="0" applyNumberFormat="1" applyFont="1" applyFill="1" applyBorder="1" applyAlignment="1">
      <alignment vertical="center" wrapText="1"/>
    </xf>
    <xf numFmtId="3" fontId="1" fillId="22" borderId="42" xfId="0" applyNumberFormat="1" applyFont="1" applyFill="1" applyBorder="1" applyAlignment="1">
      <alignment vertical="center" wrapText="1"/>
    </xf>
    <xf numFmtId="3" fontId="1" fillId="22" borderId="39" xfId="0" applyNumberFormat="1" applyFont="1" applyFill="1" applyBorder="1" applyAlignment="1">
      <alignment vertical="center" wrapText="1"/>
    </xf>
    <xf numFmtId="3" fontId="1" fillId="22" borderId="40" xfId="0" applyNumberFormat="1" applyFont="1" applyFill="1" applyBorder="1" applyAlignment="1">
      <alignment vertical="center" wrapText="1"/>
    </xf>
    <xf numFmtId="3" fontId="1" fillId="4" borderId="51" xfId="83" applyNumberFormat="1" applyFont="1" applyFill="1" applyBorder="1" applyAlignment="1">
      <alignment/>
      <protection/>
    </xf>
    <xf numFmtId="3" fontId="1" fillId="4" borderId="52" xfId="83" applyNumberFormat="1" applyFont="1" applyFill="1" applyBorder="1" applyAlignment="1">
      <alignment/>
      <protection/>
    </xf>
    <xf numFmtId="1" fontId="2" fillId="4" borderId="13" xfId="59" applyNumberFormat="1" applyFont="1" applyFill="1" applyBorder="1" applyAlignment="1">
      <alignment horizontal="right" vertical="center" wrapText="1" indent="1"/>
    </xf>
    <xf numFmtId="1" fontId="2" fillId="30" borderId="13" xfId="59" applyNumberFormat="1" applyFont="1" applyFill="1" applyBorder="1" applyAlignment="1">
      <alignment horizontal="right" vertical="center" wrapText="1" indent="1"/>
    </xf>
    <xf numFmtId="3" fontId="2" fillId="4" borderId="13" xfId="59" applyNumberFormat="1" applyFont="1" applyFill="1" applyBorder="1" applyAlignment="1">
      <alignment horizontal="right" vertical="center" wrapText="1" indent="1"/>
    </xf>
    <xf numFmtId="3" fontId="8" fillId="4" borderId="13" xfId="0" applyNumberFormat="1" applyFont="1" applyFill="1" applyBorder="1" applyAlignment="1">
      <alignment horizontal="right" vertical="center" wrapText="1" indent="1"/>
    </xf>
    <xf numFmtId="3" fontId="2" fillId="22" borderId="13" xfId="59" applyNumberFormat="1" applyFont="1" applyFill="1" applyBorder="1" applyAlignment="1">
      <alignment horizontal="right" vertical="center" wrapText="1" indent="1"/>
    </xf>
    <xf numFmtId="172" fontId="2" fillId="22" borderId="17" xfId="0" applyNumberFormat="1" applyFont="1" applyFill="1" applyBorder="1" applyAlignment="1">
      <alignment horizontal="right" vertical="center" wrapText="1" indent="1"/>
    </xf>
    <xf numFmtId="3" fontId="0" fillId="0" borderId="0" xfId="83" applyNumberFormat="1">
      <alignment/>
      <protection/>
    </xf>
    <xf numFmtId="49" fontId="1" fillId="0" borderId="0" xfId="0" applyNumberFormat="1" applyFont="1" applyBorder="1" applyAlignment="1">
      <alignment horizontal="left" vertical="center" wrapText="1" indent="1"/>
    </xf>
    <xf numFmtId="3" fontId="2" fillId="0" borderId="0" xfId="0" applyNumberFormat="1" applyFont="1" applyAlignment="1">
      <alignment/>
    </xf>
    <xf numFmtId="3" fontId="1" fillId="8" borderId="17" xfId="0" applyNumberFormat="1" applyFont="1" applyFill="1" applyBorder="1" applyAlignment="1">
      <alignment horizontal="right" vertical="center" wrapText="1" indent="1"/>
    </xf>
    <xf numFmtId="3" fontId="2" fillId="22" borderId="14" xfId="0" applyNumberFormat="1" applyFont="1" applyFill="1" applyBorder="1" applyAlignment="1">
      <alignment horizontal="right" vertical="center" wrapText="1" indent="1"/>
    </xf>
    <xf numFmtId="3" fontId="45" fillId="0" borderId="0" xfId="82" applyNumberFormat="1">
      <alignment/>
      <protection/>
    </xf>
    <xf numFmtId="3" fontId="7" fillId="4" borderId="14" xfId="0" applyNumberFormat="1" applyFont="1" applyFill="1" applyBorder="1" applyAlignment="1">
      <alignment horizontal="left" vertical="center" wrapText="1" indent="1"/>
    </xf>
    <xf numFmtId="3" fontId="1" fillId="11" borderId="14" xfId="0" applyNumberFormat="1" applyFont="1" applyFill="1" applyBorder="1" applyAlignment="1">
      <alignment horizontal="right" vertical="center" wrapText="1" indent="1"/>
    </xf>
    <xf numFmtId="189" fontId="1" fillId="22" borderId="13" xfId="0" applyNumberFormat="1" applyFont="1" applyFill="1" applyBorder="1" applyAlignment="1">
      <alignment horizontal="right" vertical="center" wrapText="1" indent="1"/>
    </xf>
    <xf numFmtId="189" fontId="1" fillId="22" borderId="14" xfId="0" applyNumberFormat="1" applyFont="1" applyFill="1" applyBorder="1" applyAlignment="1">
      <alignment horizontal="right" vertical="center" wrapText="1" indent="1"/>
    </xf>
    <xf numFmtId="3" fontId="1" fillId="15" borderId="17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vertical="distributed"/>
    </xf>
    <xf numFmtId="0" fontId="6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right"/>
    </xf>
    <xf numFmtId="0" fontId="69" fillId="0" borderId="0" xfId="0" applyFont="1" applyAlignment="1">
      <alignment/>
    </xf>
    <xf numFmtId="0" fontId="69" fillId="0" borderId="0" xfId="0" applyFont="1" applyAlignment="1">
      <alignment horizontal="right"/>
    </xf>
    <xf numFmtId="189" fontId="1" fillId="22" borderId="13" xfId="0" applyNumberFormat="1" applyFont="1" applyFill="1" applyBorder="1" applyAlignment="1">
      <alignment horizontal="right" vertical="center" wrapText="1" inden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 indent="1"/>
    </xf>
    <xf numFmtId="3" fontId="1" fillId="0" borderId="14" xfId="0" applyNumberFormat="1" applyFont="1" applyFill="1" applyBorder="1" applyAlignment="1">
      <alignment horizontal="right" vertical="center" indent="1"/>
    </xf>
    <xf numFmtId="3" fontId="2" fillId="4" borderId="13" xfId="0" applyNumberFormat="1" applyFont="1" applyFill="1" applyBorder="1" applyAlignment="1">
      <alignment vertical="center" wrapText="1"/>
    </xf>
    <xf numFmtId="3" fontId="1" fillId="22" borderId="13" xfId="0" applyNumberFormat="1" applyFont="1" applyFill="1" applyBorder="1" applyAlignment="1">
      <alignment vertical="center" wrapText="1"/>
    </xf>
    <xf numFmtId="3" fontId="1" fillId="22" borderId="13" xfId="0" applyNumberFormat="1" applyFont="1" applyFill="1" applyBorder="1" applyAlignment="1">
      <alignment horizontal="right" vertical="center" wrapText="1" indent="1"/>
    </xf>
    <xf numFmtId="3" fontId="1" fillId="22" borderId="17" xfId="0" applyNumberFormat="1" applyFont="1" applyFill="1" applyBorder="1" applyAlignment="1">
      <alignment horizontal="right" vertical="center" wrapText="1" indent="1"/>
    </xf>
    <xf numFmtId="3" fontId="1" fillId="22" borderId="14" xfId="0" applyNumberFormat="1" applyFont="1" applyFill="1" applyBorder="1" applyAlignment="1">
      <alignment horizontal="right" vertical="center" wrapText="1" indent="1"/>
    </xf>
    <xf numFmtId="0" fontId="3" fillId="0" borderId="57" xfId="0" applyFont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right" vertical="center" wrapText="1" indent="1"/>
    </xf>
    <xf numFmtId="3" fontId="1" fillId="4" borderId="13" xfId="0" applyNumberFormat="1" applyFont="1" applyFill="1" applyBorder="1" applyAlignment="1">
      <alignment horizontal="right" vertical="center" wrapText="1" indent="1"/>
    </xf>
    <xf numFmtId="3" fontId="2" fillId="4" borderId="13" xfId="0" applyNumberFormat="1" applyFont="1" applyFill="1" applyBorder="1" applyAlignment="1">
      <alignment/>
    </xf>
    <xf numFmtId="0" fontId="8" fillId="0" borderId="13" xfId="82" applyFont="1" applyBorder="1" applyAlignment="1">
      <alignment horizontal="left" vertical="center" wrapText="1" indent="1"/>
      <protection/>
    </xf>
    <xf numFmtId="3" fontId="1" fillId="22" borderId="14" xfId="0" applyNumberFormat="1" applyFont="1" applyFill="1" applyBorder="1" applyAlignment="1">
      <alignment horizontal="right" vertical="center" wrapText="1" indent="1"/>
    </xf>
    <xf numFmtId="3" fontId="2" fillId="4" borderId="17" xfId="85" applyNumberFormat="1" applyFont="1" applyFill="1" applyBorder="1" applyAlignment="1">
      <alignment vertical="center" wrapText="1"/>
      <protection/>
    </xf>
    <xf numFmtId="3" fontId="1" fillId="4" borderId="13" xfId="83" applyNumberFormat="1" applyFont="1" applyFill="1" applyBorder="1" applyAlignment="1">
      <alignment/>
      <protection/>
    </xf>
    <xf numFmtId="0" fontId="3" fillId="0" borderId="57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6" xfId="0" applyBorder="1" applyAlignment="1">
      <alignment/>
    </xf>
    <xf numFmtId="0" fontId="1" fillId="0" borderId="5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wrapText="1"/>
    </xf>
    <xf numFmtId="49" fontId="2" fillId="0" borderId="60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left" wrapText="1"/>
    </xf>
    <xf numFmtId="49" fontId="2" fillId="0" borderId="61" xfId="0" applyNumberFormat="1" applyFont="1" applyBorder="1" applyAlignment="1">
      <alignment horizontal="left" wrapText="1"/>
    </xf>
    <xf numFmtId="49" fontId="2" fillId="0" borderId="6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30" borderId="13" xfId="0" applyFont="1" applyFill="1" applyBorder="1" applyAlignment="1">
      <alignment horizontal="center" vertical="center" wrapText="1"/>
    </xf>
    <xf numFmtId="0" fontId="47" fillId="0" borderId="60" xfId="82" applyFont="1" applyBorder="1" applyAlignment="1">
      <alignment horizontal="center" vertical="center"/>
      <protection/>
    </xf>
    <xf numFmtId="0" fontId="47" fillId="0" borderId="20" xfId="82" applyFont="1" applyBorder="1" applyAlignment="1">
      <alignment horizontal="left" vertical="center" wrapText="1"/>
      <protection/>
    </xf>
    <xf numFmtId="0" fontId="47" fillId="0" borderId="57" xfId="82" applyFont="1" applyBorder="1" applyAlignment="1">
      <alignment horizontal="center" vertical="center" wrapText="1"/>
      <protection/>
    </xf>
    <xf numFmtId="0" fontId="47" fillId="0" borderId="15" xfId="82" applyFont="1" applyBorder="1" applyAlignment="1">
      <alignment horizontal="center" vertical="center" wrapText="1"/>
      <protection/>
    </xf>
    <xf numFmtId="0" fontId="47" fillId="0" borderId="39" xfId="82" applyFont="1" applyBorder="1" applyAlignment="1">
      <alignment horizontal="center" vertical="center"/>
      <protection/>
    </xf>
    <xf numFmtId="0" fontId="47" fillId="0" borderId="63" xfId="82" applyFont="1" applyBorder="1" applyAlignment="1">
      <alignment horizontal="center" vertical="center"/>
      <protection/>
    </xf>
    <xf numFmtId="0" fontId="47" fillId="0" borderId="29" xfId="82" applyFont="1" applyBorder="1" applyAlignment="1">
      <alignment horizontal="center" vertical="center"/>
      <protection/>
    </xf>
    <xf numFmtId="0" fontId="47" fillId="0" borderId="51" xfId="82" applyFont="1" applyBorder="1" applyAlignment="1">
      <alignment horizontal="center"/>
      <protection/>
    </xf>
    <xf numFmtId="0" fontId="47" fillId="0" borderId="51" xfId="82" applyFont="1" applyBorder="1" applyAlignment="1">
      <alignment horizontal="center" vertical="center" wrapText="1"/>
      <protection/>
    </xf>
    <xf numFmtId="0" fontId="47" fillId="0" borderId="13" xfId="82" applyFont="1" applyBorder="1" applyAlignment="1">
      <alignment horizontal="center" vertical="center" wrapText="1"/>
      <protection/>
    </xf>
    <xf numFmtId="0" fontId="47" fillId="0" borderId="56" xfId="82" applyFont="1" applyBorder="1" applyAlignment="1">
      <alignment horizontal="center" vertical="center" wrapText="1"/>
      <protection/>
    </xf>
    <xf numFmtId="0" fontId="47" fillId="0" borderId="14" xfId="82" applyFont="1" applyBorder="1" applyAlignment="1">
      <alignment horizontal="center" vertical="center" wrapText="1"/>
      <protection/>
    </xf>
    <xf numFmtId="0" fontId="47" fillId="0" borderId="13" xfId="82" applyFont="1" applyBorder="1" applyAlignment="1">
      <alignment horizontal="center"/>
      <protection/>
    </xf>
    <xf numFmtId="0" fontId="18" fillId="0" borderId="37" xfId="0" applyFont="1" applyBorder="1" applyAlignment="1">
      <alignment horizontal="left" vertical="center"/>
    </xf>
    <xf numFmtId="0" fontId="18" fillId="0" borderId="61" xfId="0" applyFont="1" applyBorder="1" applyAlignment="1">
      <alignment horizontal="left" vertical="center"/>
    </xf>
    <xf numFmtId="0" fontId="18" fillId="0" borderId="62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6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1" fillId="3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" fillId="0" borderId="64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24" fillId="0" borderId="53" xfId="0" applyNumberFormat="1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 horizontal="center" vertical="center" wrapText="1"/>
    </xf>
    <xf numFmtId="3" fontId="24" fillId="0" borderId="52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1" fillId="0" borderId="15" xfId="85" applyNumberFormat="1" applyFont="1" applyBorder="1" applyAlignment="1">
      <alignment horizontal="center" vertical="center" wrapText="1"/>
      <protection/>
    </xf>
    <xf numFmtId="3" fontId="3" fillId="0" borderId="57" xfId="85" applyNumberFormat="1" applyFont="1" applyBorder="1" applyAlignment="1">
      <alignment horizontal="center" vertical="center" wrapText="1"/>
      <protection/>
    </xf>
    <xf numFmtId="3" fontId="3" fillId="0" borderId="51" xfId="85" applyNumberFormat="1" applyFont="1" applyBorder="1" applyAlignment="1">
      <alignment horizontal="center" vertical="center" wrapText="1"/>
      <protection/>
    </xf>
    <xf numFmtId="3" fontId="3" fillId="0" borderId="56" xfId="85" applyNumberFormat="1" applyFont="1" applyBorder="1" applyAlignment="1">
      <alignment horizontal="center" vertical="center" wrapText="1"/>
      <protection/>
    </xf>
    <xf numFmtId="0" fontId="19" fillId="26" borderId="15" xfId="83" applyFont="1" applyFill="1" applyBorder="1" applyAlignment="1">
      <alignment/>
      <protection/>
    </xf>
    <xf numFmtId="0" fontId="19" fillId="26" borderId="13" xfId="83" applyFont="1" applyFill="1" applyBorder="1" applyAlignment="1">
      <alignment/>
      <protection/>
    </xf>
    <xf numFmtId="0" fontId="19" fillId="22" borderId="16" xfId="83" applyFont="1" applyFill="1" applyBorder="1" applyAlignment="1">
      <alignment/>
      <protection/>
    </xf>
    <xf numFmtId="0" fontId="19" fillId="22" borderId="17" xfId="83" applyFont="1" applyFill="1" applyBorder="1" applyAlignment="1">
      <alignment/>
      <protection/>
    </xf>
    <xf numFmtId="3" fontId="3" fillId="0" borderId="65" xfId="84" applyNumberFormat="1" applyFont="1" applyBorder="1" applyAlignment="1">
      <alignment horizontal="center" vertical="center" wrapText="1"/>
      <protection/>
    </xf>
    <xf numFmtId="3" fontId="3" fillId="0" borderId="66" xfId="84" applyNumberFormat="1" applyFont="1" applyBorder="1" applyAlignment="1">
      <alignment horizontal="center" vertical="center" wrapText="1"/>
      <protection/>
    </xf>
    <xf numFmtId="3" fontId="3" fillId="0" borderId="67" xfId="84" applyNumberFormat="1" applyFont="1" applyBorder="1" applyAlignment="1">
      <alignment horizontal="center" vertical="center" wrapText="1"/>
      <protection/>
    </xf>
    <xf numFmtId="3" fontId="1" fillId="0" borderId="12" xfId="84" applyNumberFormat="1" applyFont="1" applyBorder="1" applyAlignment="1">
      <alignment horizontal="left" vertical="center" wrapText="1"/>
      <protection/>
    </xf>
    <xf numFmtId="3" fontId="1" fillId="0" borderId="0" xfId="84" applyNumberFormat="1" applyFont="1" applyBorder="1" applyAlignment="1">
      <alignment horizontal="left" vertical="center" wrapText="1"/>
      <protection/>
    </xf>
    <xf numFmtId="3" fontId="1" fillId="0" borderId="68" xfId="84" applyNumberFormat="1" applyFont="1" applyBorder="1" applyAlignment="1">
      <alignment horizontal="left" vertical="center" wrapText="1"/>
      <protection/>
    </xf>
    <xf numFmtId="0" fontId="19" fillId="0" borderId="15" xfId="83" applyFont="1" applyBorder="1" applyAlignment="1">
      <alignment/>
      <protection/>
    </xf>
    <xf numFmtId="0" fontId="19" fillId="0" borderId="13" xfId="83" applyFont="1" applyBorder="1" applyAlignment="1">
      <alignment/>
      <protection/>
    </xf>
    <xf numFmtId="0" fontId="1" fillId="0" borderId="65" xfId="0" applyFont="1" applyBorder="1" applyAlignment="1">
      <alignment horizontal="left" wrapText="1"/>
    </xf>
    <xf numFmtId="0" fontId="1" fillId="0" borderId="66" xfId="0" applyFont="1" applyBorder="1" applyAlignment="1">
      <alignment horizontal="left" wrapText="1"/>
    </xf>
    <xf numFmtId="0" fontId="1" fillId="0" borderId="67" xfId="0" applyFont="1" applyBorder="1" applyAlignment="1">
      <alignment horizontal="left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1" fillId="26" borderId="32" xfId="83" applyFont="1" applyFill="1" applyBorder="1" applyAlignment="1">
      <alignment/>
      <protection/>
    </xf>
    <xf numFmtId="0" fontId="1" fillId="26" borderId="33" xfId="83" applyFont="1" applyFill="1" applyBorder="1" applyAlignment="1">
      <alignment/>
      <protection/>
    </xf>
    <xf numFmtId="0" fontId="1" fillId="22" borderId="24" xfId="83" applyFont="1" applyFill="1" applyBorder="1" applyAlignment="1">
      <alignment/>
      <protection/>
    </xf>
    <xf numFmtId="0" fontId="2" fillId="22" borderId="25" xfId="83" applyFont="1" applyFill="1" applyBorder="1" applyAlignment="1">
      <alignment/>
      <protection/>
    </xf>
    <xf numFmtId="0" fontId="1" fillId="4" borderId="15" xfId="83" applyFont="1" applyFill="1" applyBorder="1" applyAlignment="1" applyProtection="1">
      <alignment horizontal="left"/>
      <protection/>
    </xf>
    <xf numFmtId="0" fontId="1" fillId="4" borderId="13" xfId="83" applyFont="1" applyFill="1" applyBorder="1" applyAlignment="1" applyProtection="1">
      <alignment horizontal="left"/>
      <protection/>
    </xf>
    <xf numFmtId="0" fontId="1" fillId="0" borderId="23" xfId="83" applyFont="1" applyBorder="1" applyAlignment="1" applyProtection="1">
      <alignment horizontal="center" vertical="top" wrapText="1"/>
      <protection/>
    </xf>
    <xf numFmtId="0" fontId="1" fillId="0" borderId="15" xfId="83" applyFont="1" applyBorder="1" applyAlignment="1" applyProtection="1">
      <alignment horizontal="center" vertical="top" wrapText="1"/>
      <protection/>
    </xf>
    <xf numFmtId="0" fontId="50" fillId="0" borderId="58" xfId="83" applyFont="1" applyBorder="1" applyAlignment="1" applyProtection="1">
      <alignment horizontal="left" vertical="center" wrapText="1"/>
      <protection/>
    </xf>
    <xf numFmtId="0" fontId="50" fillId="0" borderId="59" xfId="83" applyFont="1" applyBorder="1" applyAlignment="1" applyProtection="1">
      <alignment horizontal="left" vertical="center" wrapText="1"/>
      <protection/>
    </xf>
    <xf numFmtId="0" fontId="50" fillId="0" borderId="26" xfId="83" applyFont="1" applyBorder="1" applyAlignment="1" applyProtection="1">
      <alignment horizontal="left" vertical="center" wrapText="1"/>
      <protection/>
    </xf>
    <xf numFmtId="0" fontId="1" fillId="0" borderId="15" xfId="83" applyFont="1" applyBorder="1" applyAlignment="1" applyProtection="1">
      <alignment horizontal="center" vertical="center"/>
      <protection/>
    </xf>
    <xf numFmtId="0" fontId="1" fillId="0" borderId="13" xfId="83" applyFont="1" applyBorder="1" applyAlignment="1" applyProtection="1">
      <alignment horizontal="center" vertical="center"/>
      <protection/>
    </xf>
    <xf numFmtId="199" fontId="1" fillId="0" borderId="13" xfId="83" applyNumberFormat="1" applyFont="1" applyBorder="1" applyAlignment="1" applyProtection="1">
      <alignment horizontal="center" vertical="center"/>
      <protection/>
    </xf>
    <xf numFmtId="0" fontId="2" fillId="0" borderId="15" xfId="83" applyFont="1" applyBorder="1" applyAlignment="1" applyProtection="1">
      <alignment horizontal="center"/>
      <protection/>
    </xf>
    <xf numFmtId="0" fontId="2" fillId="0" borderId="13" xfId="83" applyFont="1" applyBorder="1" applyAlignment="1" applyProtection="1">
      <alignment horizontal="center"/>
      <protection/>
    </xf>
    <xf numFmtId="0" fontId="1" fillId="0" borderId="65" xfId="83" applyFont="1" applyBorder="1" applyAlignment="1">
      <alignment vertical="center" wrapText="1"/>
      <protection/>
    </xf>
    <xf numFmtId="0" fontId="1" fillId="0" borderId="46" xfId="83" applyFont="1" applyBorder="1" applyAlignment="1">
      <alignment vertical="center" wrapText="1"/>
      <protection/>
    </xf>
    <xf numFmtId="0" fontId="2" fillId="0" borderId="23" xfId="83" applyFont="1" applyBorder="1" applyAlignment="1">
      <alignment horizontal="center" vertical="center" wrapText="1"/>
      <protection/>
    </xf>
    <xf numFmtId="0" fontId="1" fillId="0" borderId="22" xfId="83" applyFont="1" applyBorder="1" applyAlignment="1">
      <alignment horizontal="center" vertical="center" wrapText="1"/>
      <protection/>
    </xf>
    <xf numFmtId="0" fontId="1" fillId="22" borderId="69" xfId="83" applyFont="1" applyFill="1" applyBorder="1" applyAlignment="1">
      <alignment horizontal="left" vertical="center" wrapText="1"/>
      <protection/>
    </xf>
    <xf numFmtId="0" fontId="1" fillId="22" borderId="72" xfId="83" applyFont="1" applyFill="1" applyBorder="1" applyAlignment="1">
      <alignment horizontal="left" vertical="center" wrapText="1"/>
      <protection/>
    </xf>
    <xf numFmtId="0" fontId="50" fillId="0" borderId="64" xfId="83" applyFont="1" applyBorder="1" applyAlignment="1" applyProtection="1">
      <alignment horizontal="left" vertical="center" wrapText="1"/>
      <protection/>
    </xf>
    <xf numFmtId="0" fontId="50" fillId="0" borderId="60" xfId="83" applyFont="1" applyBorder="1" applyAlignment="1" applyProtection="1">
      <alignment horizontal="left" vertical="center" wrapText="1"/>
      <protection/>
    </xf>
    <xf numFmtId="0" fontId="50" fillId="0" borderId="30" xfId="83" applyFont="1" applyBorder="1" applyAlignment="1" applyProtection="1">
      <alignment horizontal="left" vertical="center" wrapText="1"/>
      <protection/>
    </xf>
    <xf numFmtId="0" fontId="1" fillId="4" borderId="65" xfId="83" applyFont="1" applyFill="1" applyBorder="1" applyAlignment="1">
      <alignment vertical="center" wrapText="1"/>
      <protection/>
    </xf>
    <xf numFmtId="0" fontId="2" fillId="4" borderId="46" xfId="83" applyFont="1" applyFill="1" applyBorder="1" applyAlignment="1">
      <alignment vertical="center" wrapText="1"/>
      <protection/>
    </xf>
    <xf numFmtId="0" fontId="1" fillId="0" borderId="23" xfId="83" applyFont="1" applyBorder="1" applyAlignment="1">
      <alignment horizontal="center" vertical="center"/>
      <protection/>
    </xf>
    <xf numFmtId="0" fontId="1" fillId="0" borderId="29" xfId="83" applyFont="1" applyBorder="1" applyAlignment="1">
      <alignment horizontal="center" vertical="center"/>
      <protection/>
    </xf>
    <xf numFmtId="0" fontId="1" fillId="0" borderId="22" xfId="83" applyFont="1" applyBorder="1" applyAlignment="1">
      <alignment horizontal="center" vertical="center"/>
      <protection/>
    </xf>
    <xf numFmtId="0" fontId="1" fillId="0" borderId="20" xfId="83" applyFont="1" applyBorder="1" applyAlignment="1">
      <alignment horizontal="center" vertical="center"/>
      <protection/>
    </xf>
    <xf numFmtId="3" fontId="1" fillId="0" borderId="29" xfId="83" applyNumberFormat="1" applyFont="1" applyBorder="1" applyAlignment="1">
      <alignment horizontal="center" vertical="center"/>
      <protection/>
    </xf>
    <xf numFmtId="0" fontId="2" fillId="0" borderId="32" xfId="83" applyFont="1" applyBorder="1" applyAlignment="1">
      <alignment horizontal="center" vertical="center"/>
      <protection/>
    </xf>
    <xf numFmtId="0" fontId="2" fillId="0" borderId="33" xfId="83" applyFont="1" applyBorder="1" applyAlignment="1">
      <alignment horizontal="center" vertical="center"/>
      <protection/>
    </xf>
    <xf numFmtId="0" fontId="1" fillId="4" borderId="64" xfId="83" applyFont="1" applyFill="1" applyBorder="1" applyAlignment="1">
      <alignment horizontal="left" vertical="center" wrapText="1"/>
      <protection/>
    </xf>
    <xf numFmtId="0" fontId="1" fillId="4" borderId="34" xfId="83" applyFont="1" applyFill="1" applyBorder="1" applyAlignment="1">
      <alignment horizontal="left" vertical="center" wrapText="1"/>
      <protection/>
    </xf>
    <xf numFmtId="0" fontId="1" fillId="0" borderId="35" xfId="83" applyFont="1" applyBorder="1" applyAlignment="1">
      <alignment horizontal="center" vertical="center" wrapText="1"/>
      <protection/>
    </xf>
    <xf numFmtId="0" fontId="1" fillId="0" borderId="23" xfId="83" applyFont="1" applyBorder="1" applyAlignment="1">
      <alignment horizontal="center" vertical="center" wrapText="1"/>
      <protection/>
    </xf>
    <xf numFmtId="0" fontId="1" fillId="0" borderId="15" xfId="83" applyFont="1" applyBorder="1" applyAlignment="1">
      <alignment horizontal="center" vertical="center" wrapText="1"/>
      <protection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19" fillId="0" borderId="23" xfId="83" applyFont="1" applyBorder="1" applyAlignment="1">
      <alignment horizontal="center" vertical="center"/>
      <protection/>
    </xf>
    <xf numFmtId="0" fontId="19" fillId="0" borderId="29" xfId="83" applyFont="1" applyBorder="1" applyAlignment="1">
      <alignment horizontal="center" vertical="center"/>
      <protection/>
    </xf>
    <xf numFmtId="0" fontId="19" fillId="0" borderId="16" xfId="83" applyFont="1" applyBorder="1" applyAlignment="1">
      <alignment horizontal="center" vertical="center"/>
      <protection/>
    </xf>
    <xf numFmtId="0" fontId="19" fillId="0" borderId="17" xfId="83" applyFont="1" applyBorder="1" applyAlignment="1">
      <alignment horizontal="center" vertical="center"/>
      <protection/>
    </xf>
    <xf numFmtId="0" fontId="1" fillId="22" borderId="64" xfId="83" applyFont="1" applyFill="1" applyBorder="1" applyAlignment="1">
      <alignment horizontal="left" vertical="center" wrapText="1"/>
      <protection/>
    </xf>
    <xf numFmtId="0" fontId="1" fillId="22" borderId="34" xfId="83" applyFont="1" applyFill="1" applyBorder="1" applyAlignment="1">
      <alignment horizontal="left" vertical="center" wrapText="1"/>
      <protection/>
    </xf>
    <xf numFmtId="0" fontId="1" fillId="4" borderId="73" xfId="83" applyFont="1" applyFill="1" applyBorder="1" applyAlignment="1">
      <alignment vertical="center" wrapText="1"/>
      <protection/>
    </xf>
    <xf numFmtId="0" fontId="2" fillId="4" borderId="62" xfId="83" applyFont="1" applyFill="1" applyBorder="1" applyAlignment="1">
      <alignment vertical="center" wrapText="1"/>
      <protection/>
    </xf>
    <xf numFmtId="0" fontId="1" fillId="4" borderId="58" xfId="83" applyFont="1" applyFill="1" applyBorder="1" applyAlignment="1">
      <alignment horizontal="left" vertical="center" wrapText="1"/>
      <protection/>
    </xf>
    <xf numFmtId="0" fontId="1" fillId="4" borderId="27" xfId="83" applyFont="1" applyFill="1" applyBorder="1" applyAlignment="1">
      <alignment horizontal="left" vertical="center" wrapText="1"/>
      <protection/>
    </xf>
    <xf numFmtId="0" fontId="19" fillId="0" borderId="65" xfId="83" applyFont="1" applyBorder="1" applyAlignment="1" applyProtection="1">
      <alignment horizontal="left" vertical="center" wrapText="1"/>
      <protection/>
    </xf>
    <xf numFmtId="0" fontId="19" fillId="0" borderId="66" xfId="83" applyFont="1" applyBorder="1" applyAlignment="1" applyProtection="1">
      <alignment horizontal="left" vertical="center" wrapText="1"/>
      <protection/>
    </xf>
    <xf numFmtId="0" fontId="19" fillId="0" borderId="67" xfId="83" applyFont="1" applyBorder="1" applyAlignment="1" applyProtection="1">
      <alignment horizontal="left" vertical="center" wrapText="1"/>
      <protection/>
    </xf>
    <xf numFmtId="3" fontId="19" fillId="0" borderId="74" xfId="83" applyNumberFormat="1" applyFont="1" applyBorder="1" applyAlignment="1">
      <alignment horizontal="center" vertical="center" wrapText="1"/>
      <protection/>
    </xf>
    <xf numFmtId="0" fontId="18" fillId="0" borderId="47" xfId="83" applyFont="1" applyBorder="1" applyAlignment="1">
      <alignment horizontal="center"/>
      <protection/>
    </xf>
    <xf numFmtId="0" fontId="1" fillId="4" borderId="64" xfId="83" applyFont="1" applyFill="1" applyBorder="1" applyAlignment="1">
      <alignment vertical="center" wrapText="1"/>
      <protection/>
    </xf>
    <xf numFmtId="0" fontId="2" fillId="0" borderId="34" xfId="83" applyFont="1" applyBorder="1" applyAlignment="1">
      <alignment vertical="center" wrapText="1"/>
      <protection/>
    </xf>
    <xf numFmtId="0" fontId="19" fillId="0" borderId="75" xfId="83" applyFont="1" applyBorder="1" applyAlignment="1">
      <alignment horizontal="center" vertical="center"/>
      <protection/>
    </xf>
    <xf numFmtId="0" fontId="19" fillId="0" borderId="0" xfId="83" applyFont="1" applyBorder="1" applyAlignment="1">
      <alignment horizontal="center" vertical="center"/>
      <protection/>
    </xf>
    <xf numFmtId="0" fontId="19" fillId="0" borderId="76" xfId="83" applyFont="1" applyBorder="1" applyAlignment="1">
      <alignment horizontal="center" vertical="center"/>
      <protection/>
    </xf>
    <xf numFmtId="0" fontId="18" fillId="0" borderId="45" xfId="83" applyFont="1" applyBorder="1" applyAlignment="1">
      <alignment/>
      <protection/>
    </xf>
    <xf numFmtId="0" fontId="18" fillId="0" borderId="77" xfId="83" applyFont="1" applyBorder="1" applyAlignment="1">
      <alignment/>
      <protection/>
    </xf>
    <xf numFmtId="0" fontId="18" fillId="0" borderId="78" xfId="83" applyFont="1" applyBorder="1" applyAlignment="1">
      <alignment/>
      <protection/>
    </xf>
    <xf numFmtId="0" fontId="18" fillId="0" borderId="32" xfId="83" applyFont="1" applyBorder="1" applyAlignment="1">
      <alignment horizontal="center"/>
      <protection/>
    </xf>
    <xf numFmtId="0" fontId="18" fillId="0" borderId="33" xfId="83" applyFont="1" applyBorder="1" applyAlignment="1">
      <alignment horizontal="center"/>
      <protection/>
    </xf>
    <xf numFmtId="0" fontId="2" fillId="0" borderId="60" xfId="0" applyFont="1" applyBorder="1" applyAlignment="1">
      <alignment horizontal="left"/>
    </xf>
    <xf numFmtId="0" fontId="3" fillId="0" borderId="79" xfId="0" applyFont="1" applyBorder="1" applyAlignment="1">
      <alignment horizontal="center" vertical="center" wrapText="1"/>
    </xf>
    <xf numFmtId="0" fontId="0" fillId="0" borderId="0" xfId="0" applyFont="1" applyAlignment="1">
      <alignment vertical="distributed" shrinkToFit="1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 wrapText="1"/>
    </xf>
    <xf numFmtId="0" fontId="69" fillId="0" borderId="0" xfId="0" applyFont="1" applyAlignment="1">
      <alignment horizontal="center" vertical="distributed" shrinkToFit="1"/>
    </xf>
    <xf numFmtId="0" fontId="69" fillId="0" borderId="0" xfId="0" applyFont="1" applyAlignment="1">
      <alignment vertical="distributed" shrinkToFit="1"/>
    </xf>
    <xf numFmtId="0" fontId="0" fillId="0" borderId="0" xfId="0" applyFont="1" applyAlignment="1">
      <alignment horizontal="justify" vertical="distributed" shrinkToFit="1"/>
    </xf>
    <xf numFmtId="0" fontId="69" fillId="0" borderId="0" xfId="0" applyFont="1" applyAlignment="1">
      <alignment horizontal="justify" vertical="distributed" shrinkToFit="1"/>
    </xf>
    <xf numFmtId="0" fontId="0" fillId="0" borderId="0" xfId="0" applyFont="1" applyAlignment="1">
      <alignment horizontal="left" vertical="distributed" wrapText="1" shrinkToFit="1"/>
    </xf>
    <xf numFmtId="0" fontId="0" fillId="0" borderId="0" xfId="0" applyFont="1" applyAlignment="1">
      <alignment vertical="distributed" wrapText="1" shrinkToFit="1"/>
    </xf>
    <xf numFmtId="0" fontId="0" fillId="0" borderId="0" xfId="0" applyFont="1" applyAlignment="1">
      <alignment horizontal="center" vertical="distributed" shrinkToFit="1"/>
    </xf>
    <xf numFmtId="0" fontId="69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</cellXfs>
  <cellStyles count="13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čiarky 2" xfId="61"/>
    <cellStyle name="Dobrá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Check Cell" xfId="70"/>
    <cellStyle name="Input" xfId="71"/>
    <cellStyle name="Kontrolná bun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eutral" xfId="80"/>
    <cellStyle name="Neutrálna" xfId="81"/>
    <cellStyle name="normálne 2" xfId="82"/>
    <cellStyle name="normálne 3" xfId="83"/>
    <cellStyle name="normálne_Databazy_VVŠ_2007_ severská" xfId="84"/>
    <cellStyle name="normálne_sprava_VVŠ_2004_tabuľky_vláda" xfId="85"/>
    <cellStyle name="normální_List1" xfId="86"/>
    <cellStyle name="Note" xfId="87"/>
    <cellStyle name="Output" xfId="88"/>
    <cellStyle name="Percent" xfId="89"/>
    <cellStyle name="Followed Hyperlink" xfId="90"/>
    <cellStyle name="Poznámka" xfId="91"/>
    <cellStyle name="Prepojená bunka" xfId="92"/>
    <cellStyle name="SAPBEXaggData" xfId="93"/>
    <cellStyle name="SAPBEXaggDataEmph" xfId="94"/>
    <cellStyle name="SAPBEXaggItem" xfId="95"/>
    <cellStyle name="SAPBEXaggItemX" xfId="96"/>
    <cellStyle name="SAPBEXexcBad7" xfId="97"/>
    <cellStyle name="SAPBEXexcBad8" xfId="98"/>
    <cellStyle name="SAPBEXexcBad9" xfId="99"/>
    <cellStyle name="SAPBEXexcCritical4" xfId="100"/>
    <cellStyle name="SAPBEXexcCritical5" xfId="101"/>
    <cellStyle name="SAPBEXexcCritical6" xfId="102"/>
    <cellStyle name="SAPBEXexcGood1" xfId="103"/>
    <cellStyle name="SAPBEXexcGood2" xfId="104"/>
    <cellStyle name="SAPBEXexcGood3" xfId="105"/>
    <cellStyle name="SAPBEXfilterDrill" xfId="106"/>
    <cellStyle name="SAPBEXfilterItem" xfId="107"/>
    <cellStyle name="SAPBEXfilterText" xfId="108"/>
    <cellStyle name="SAPBEXformats" xfId="109"/>
    <cellStyle name="SAPBEXheaderItem" xfId="110"/>
    <cellStyle name="SAPBEXheaderText" xfId="111"/>
    <cellStyle name="SAPBEXHLevel0" xfId="112"/>
    <cellStyle name="SAPBEXHLevel0X" xfId="113"/>
    <cellStyle name="SAPBEXHLevel1" xfId="114"/>
    <cellStyle name="SAPBEXHLevel1X" xfId="115"/>
    <cellStyle name="SAPBEXHLevel2" xfId="116"/>
    <cellStyle name="SAPBEXHLevel2X" xfId="117"/>
    <cellStyle name="SAPBEXHLevel3" xfId="118"/>
    <cellStyle name="SAPBEXHLevel3X" xfId="119"/>
    <cellStyle name="SAPBEXchaText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Emph" xfId="126"/>
    <cellStyle name="SAPBEXstdItem" xfId="127"/>
    <cellStyle name="SAPBEXstdItemX" xfId="128"/>
    <cellStyle name="SAPBEXtitle" xfId="129"/>
    <cellStyle name="SAPBEXundefined" xfId="130"/>
    <cellStyle name="Spolu" xfId="131"/>
    <cellStyle name="Text upozornenia" xfId="132"/>
    <cellStyle name="Title" xfId="133"/>
    <cellStyle name="Titul" xfId="134"/>
    <cellStyle name="Total" xfId="135"/>
    <cellStyle name="Vstup" xfId="136"/>
    <cellStyle name="Výpočet" xfId="137"/>
    <cellStyle name="Výstup" xfId="138"/>
    <cellStyle name="Vysvetľujúci text" xfId="139"/>
    <cellStyle name="Warning Text" xfId="140"/>
    <cellStyle name="Zlá" xfId="141"/>
    <cellStyle name="Zvýraznenie1" xfId="142"/>
    <cellStyle name="Zvýraznenie2" xfId="143"/>
    <cellStyle name="Zvýraznenie3" xfId="144"/>
    <cellStyle name="Zvýraznenie4" xfId="145"/>
    <cellStyle name="Zvýraznenie5" xfId="146"/>
    <cellStyle name="Zvýraznenie6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0.145/Documents%20and%20Settings\mederly\Local%20Settings\Temporary%20Internet%20Files\OLK185F\struktura%20zamestnancov%20po%20fakultach_PM%2004-12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-VS\Rok_2007\Vyro&#269;n&#233;_spr&#225;vy_2006\VV&#353;_Data\Databazy_VV&#352;_2006_%20seversk&#2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ok_2009\V&#253;ro&#269;n&#233;%20spr&#225;vy_2008\Tabulky_VSH_2008_VV&#35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hena11\zd_adr_sfr\Documents%20and%20Settings\mederly\Local%20Settings\Temporary%20Internet%20Files\OLK185F\struktura%20zamestnancov%20po%20fakultach_PM%2004-12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_18_soc. štip_2005_2007"/>
      <sheetName val="T19 - Ubytovacia_kapacita"/>
      <sheetName val="T_20a_Súvaha_A_2007"/>
      <sheetName val="T24_Náklady_2007"/>
      <sheetName val="T25 - Náklady_porovnanie"/>
      <sheetName val="T_26_HV_2007"/>
      <sheetName val="T23 - Výnosy_porovnanie"/>
      <sheetName val="T_20b_Súvaha_P_2007"/>
      <sheetName val="T_25_soc. štip_2006"/>
      <sheetName val="T_26_ubytov. kapacity_2006"/>
      <sheetName val="T_32_Výnosy_soc.star._2006"/>
      <sheetName val="T_33_Náklady_soc. star._2007"/>
      <sheetName val="T_34_HV_ soc. star._2007"/>
      <sheetName val="T_29_Výnosy_2006"/>
      <sheetName val="T_30_Náklady_2006"/>
      <sheetName val="T_31_HV_2006"/>
      <sheetName val="T_27a_Súvaha_A_2006"/>
      <sheetName val="T_27b_Súvaha_P_2006"/>
      <sheetName val="Databáza_T8"/>
      <sheetName val="KT_8"/>
      <sheetName val="Databáta_T9"/>
      <sheetName val="KT_9"/>
      <sheetName val="Databáza_T10"/>
      <sheetName val="KT_10"/>
      <sheetName val="Databáza_T19"/>
      <sheetName val="KT_19"/>
      <sheetName val="Databáza_T20"/>
      <sheetName val="KT_20"/>
      <sheetName val="T_33_Náklady_soc. star._2006"/>
      <sheetName val="T_34_HV_ soc. star._200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_18_soc. štip_2005_2008"/>
      <sheetName val="T19 - Ubytovanie_2005_2008"/>
      <sheetName val="T_20a_Súvaha_A_2008"/>
      <sheetName val="T_20b_Súvaha_P_2008"/>
      <sheetName val="T_22_Výnosy_2008"/>
      <sheetName val="T23 - Výnosy_porovnanie"/>
      <sheetName val="T24_Náklady_2008"/>
      <sheetName val="T25 - Náklady_porovnanie"/>
      <sheetName val="T_26_HV_2008"/>
      <sheetName val="T_27_Výnosy_so_o_porovnanie"/>
      <sheetName val="T28_Náklady_soc_o_porovnanie"/>
      <sheetName val="T_32_Výnosy_soc.star._2008"/>
      <sheetName val="T_33_Náklady_soc. star._2008"/>
      <sheetName val="T_34_HV_ soc. star._2008"/>
      <sheetName val="T25-účet 38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6"/>
  <sheetViews>
    <sheetView tabSelected="1" workbookViewId="0" topLeftCell="A4">
      <selection activeCell="I13" sqref="I13"/>
    </sheetView>
  </sheetViews>
  <sheetFormatPr defaultColWidth="9.140625" defaultRowHeight="12.75"/>
  <cols>
    <col min="10" max="10" width="6.140625" style="0" customWidth="1"/>
  </cols>
  <sheetData>
    <row r="5" ht="27">
      <c r="A5" s="468"/>
    </row>
    <row r="6" spans="1:2" ht="27.75">
      <c r="A6" s="469"/>
      <c r="B6" s="470" t="s">
        <v>494</v>
      </c>
    </row>
    <row r="7" spans="1:2" ht="27.75">
      <c r="A7" s="469"/>
      <c r="B7" s="470" t="s">
        <v>495</v>
      </c>
    </row>
    <row r="8" ht="15.75">
      <c r="A8" s="469"/>
    </row>
    <row r="20" ht="27.75">
      <c r="E20" s="471" t="s">
        <v>496</v>
      </c>
    </row>
    <row r="21" ht="27.75">
      <c r="E21" s="472" t="s">
        <v>499</v>
      </c>
    </row>
    <row r="24" ht="18">
      <c r="K24" s="473"/>
    </row>
    <row r="35" spans="2:8" ht="18">
      <c r="B35" s="473" t="s">
        <v>500</v>
      </c>
      <c r="H35" s="473" t="s">
        <v>497</v>
      </c>
    </row>
    <row r="36" spans="2:9" ht="18">
      <c r="B36" s="475" t="s">
        <v>501</v>
      </c>
      <c r="C36" s="474"/>
      <c r="I36" s="476" t="s">
        <v>498</v>
      </c>
    </row>
  </sheetData>
  <printOptions/>
  <pageMargins left="0.24" right="0.29" top="1" bottom="1" header="0.4921259845" footer="0.4921259845"/>
  <pageSetup horizontalDpi="600" verticalDpi="600" orientation="portrait" paperSize="9" r:id="rId3"/>
  <legacyDrawing r:id="rId2"/>
  <oleObjects>
    <oleObject progId="Word.Document.8" shapeId="117389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15"/>
  <sheetViews>
    <sheetView zoomScale="75" zoomScaleNormal="75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4" sqref="E24"/>
    </sheetView>
  </sheetViews>
  <sheetFormatPr defaultColWidth="9.140625" defaultRowHeight="12.75"/>
  <cols>
    <col min="1" max="1" width="8.140625" style="19" customWidth="1"/>
    <col min="2" max="2" width="91.421875" style="79" customWidth="1"/>
    <col min="3" max="3" width="17.28125" style="19" customWidth="1"/>
    <col min="4" max="4" width="17.140625" style="19" customWidth="1"/>
    <col min="5" max="5" width="15.7109375" style="19" customWidth="1"/>
    <col min="6" max="6" width="18.00390625" style="19" customWidth="1"/>
    <col min="7" max="7" width="7.57421875" style="19" customWidth="1"/>
    <col min="8" max="16384" width="9.140625" style="19" customWidth="1"/>
  </cols>
  <sheetData>
    <row r="1" spans="1:7" ht="49.5" customHeight="1" thickBot="1">
      <c r="A1" s="554" t="s">
        <v>1080</v>
      </c>
      <c r="B1" s="555"/>
      <c r="C1" s="555"/>
      <c r="D1" s="555"/>
      <c r="E1" s="555"/>
      <c r="F1" s="556"/>
      <c r="G1" s="261"/>
    </row>
    <row r="2" spans="1:7" ht="36.75" customHeight="1">
      <c r="A2" s="483" t="s">
        <v>473</v>
      </c>
      <c r="B2" s="484"/>
      <c r="C2" s="484"/>
      <c r="D2" s="484"/>
      <c r="E2" s="484"/>
      <c r="F2" s="485"/>
      <c r="G2" s="262"/>
    </row>
    <row r="3" spans="1:7" ht="33" customHeight="1">
      <c r="A3" s="563" t="s">
        <v>33</v>
      </c>
      <c r="B3" s="561" t="s">
        <v>204</v>
      </c>
      <c r="C3" s="557" t="s">
        <v>612</v>
      </c>
      <c r="D3" s="558"/>
      <c r="E3" s="559">
        <v>2009</v>
      </c>
      <c r="F3" s="560"/>
      <c r="G3" s="262"/>
    </row>
    <row r="4" spans="1:7" ht="69" customHeight="1">
      <c r="A4" s="564"/>
      <c r="B4" s="562"/>
      <c r="C4" s="136" t="s">
        <v>321</v>
      </c>
      <c r="D4" s="136" t="s">
        <v>18</v>
      </c>
      <c r="E4" s="136" t="s">
        <v>321</v>
      </c>
      <c r="F4" s="28" t="s">
        <v>144</v>
      </c>
      <c r="G4" s="262"/>
    </row>
    <row r="5" spans="1:7" ht="15.75">
      <c r="A5" s="148"/>
      <c r="B5" s="110"/>
      <c r="C5" s="35" t="s">
        <v>157</v>
      </c>
      <c r="D5" s="35" t="s">
        <v>158</v>
      </c>
      <c r="E5" s="107" t="s">
        <v>159</v>
      </c>
      <c r="F5" s="119" t="s">
        <v>165</v>
      </c>
      <c r="G5" s="262"/>
    </row>
    <row r="6" spans="1:7" ht="38.25" customHeight="1">
      <c r="A6" s="30">
        <v>1</v>
      </c>
      <c r="B6" s="111" t="s">
        <v>319</v>
      </c>
      <c r="C6" s="216">
        <v>625191.66</v>
      </c>
      <c r="D6" s="217" t="s">
        <v>191</v>
      </c>
      <c r="E6" s="216">
        <v>572727.63</v>
      </c>
      <c r="F6" s="218" t="s">
        <v>191</v>
      </c>
      <c r="G6" s="262"/>
    </row>
    <row r="7" spans="1:7" ht="38.25" customHeight="1">
      <c r="A7" s="30">
        <f>A6+1</f>
        <v>2</v>
      </c>
      <c r="B7" s="111" t="s">
        <v>218</v>
      </c>
      <c r="C7" s="217" t="s">
        <v>191</v>
      </c>
      <c r="D7" s="95">
        <v>4737</v>
      </c>
      <c r="E7" s="217" t="s">
        <v>191</v>
      </c>
      <c r="F7" s="101">
        <v>4107</v>
      </c>
      <c r="G7" s="262"/>
    </row>
    <row r="8" spans="1:7" ht="38.25" customHeight="1">
      <c r="A8" s="30">
        <f>A7+1</f>
        <v>3</v>
      </c>
      <c r="B8" s="111" t="s">
        <v>219</v>
      </c>
      <c r="C8" s="217" t="s">
        <v>191</v>
      </c>
      <c r="D8" s="95">
        <v>431</v>
      </c>
      <c r="E8" s="217" t="s">
        <v>191</v>
      </c>
      <c r="F8" s="101">
        <v>413</v>
      </c>
      <c r="G8" s="262"/>
    </row>
    <row r="9" spans="1:7" ht="31.5">
      <c r="A9" s="30">
        <f>A8+1</f>
        <v>4</v>
      </c>
      <c r="B9" s="73" t="s">
        <v>128</v>
      </c>
      <c r="C9" s="216">
        <v>110004.65</v>
      </c>
      <c r="D9" s="217" t="s">
        <v>191</v>
      </c>
      <c r="E9" s="219">
        <f>+C11</f>
        <v>157852.89</v>
      </c>
      <c r="F9" s="218" t="s">
        <v>191</v>
      </c>
      <c r="G9" s="262"/>
    </row>
    <row r="10" spans="1:7" ht="47.25">
      <c r="A10" s="30">
        <f>A9+1</f>
        <v>5</v>
      </c>
      <c r="B10" s="73" t="s">
        <v>243</v>
      </c>
      <c r="C10" s="216">
        <v>673039.9</v>
      </c>
      <c r="D10" s="217" t="s">
        <v>191</v>
      </c>
      <c r="E10" s="220">
        <v>585509</v>
      </c>
      <c r="F10" s="218" t="s">
        <v>191</v>
      </c>
      <c r="G10" s="262"/>
    </row>
    <row r="11" spans="1:7" ht="33" customHeight="1">
      <c r="A11" s="30">
        <v>6</v>
      </c>
      <c r="B11" s="73" t="s">
        <v>129</v>
      </c>
      <c r="C11" s="221">
        <f>+C9+C10-C6</f>
        <v>157852.89</v>
      </c>
      <c r="D11" s="217" t="s">
        <v>191</v>
      </c>
      <c r="E11" s="219">
        <f>+E9+E10-E6</f>
        <v>170634.26</v>
      </c>
      <c r="F11" s="218" t="s">
        <v>191</v>
      </c>
      <c r="G11" s="262"/>
    </row>
    <row r="12" spans="1:7" ht="36" customHeight="1" thickBot="1">
      <c r="A12" s="31">
        <v>7</v>
      </c>
      <c r="B12" s="98" t="s">
        <v>130</v>
      </c>
      <c r="C12" s="222">
        <f>IF(C6=0,0,C6/D7)</f>
        <v>131.98050664977833</v>
      </c>
      <c r="D12" s="223" t="s">
        <v>191</v>
      </c>
      <c r="E12" s="222">
        <f>IF(E6=0,0,E6/F7)</f>
        <v>139.45157779401023</v>
      </c>
      <c r="F12" s="224" t="s">
        <v>191</v>
      </c>
      <c r="G12" s="262"/>
    </row>
    <row r="13" spans="2:7" ht="15.75">
      <c r="B13" s="21"/>
      <c r="G13" s="262"/>
    </row>
    <row r="14" spans="1:7" ht="15.75">
      <c r="A14" s="548" t="s">
        <v>326</v>
      </c>
      <c r="B14" s="549"/>
      <c r="C14" s="549"/>
      <c r="D14" s="549"/>
      <c r="E14" s="549"/>
      <c r="F14" s="550"/>
      <c r="G14" s="262"/>
    </row>
    <row r="15" spans="1:7" ht="15.75">
      <c r="A15" s="551" t="s">
        <v>254</v>
      </c>
      <c r="B15" s="552"/>
      <c r="C15" s="552"/>
      <c r="D15" s="552"/>
      <c r="E15" s="552"/>
      <c r="F15" s="553"/>
      <c r="G15" s="262"/>
    </row>
  </sheetData>
  <sheetProtection/>
  <mergeCells count="8">
    <mergeCell ref="A14:F14"/>
    <mergeCell ref="A15:F15"/>
    <mergeCell ref="A1:F1"/>
    <mergeCell ref="A2:F2"/>
    <mergeCell ref="C3:D3"/>
    <mergeCell ref="E3:F3"/>
    <mergeCell ref="B3:B4"/>
    <mergeCell ref="A3:A4"/>
  </mergeCells>
  <printOptions/>
  <pageMargins left="0.5" right="0.39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1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F1"/>
    </sheetView>
  </sheetViews>
  <sheetFormatPr defaultColWidth="9.140625" defaultRowHeight="12.75"/>
  <cols>
    <col min="1" max="1" width="8.28125" style="109" customWidth="1"/>
    <col min="2" max="2" width="83.28125" style="109" customWidth="1"/>
    <col min="3" max="6" width="14.7109375" style="109" customWidth="1"/>
    <col min="7" max="16384" width="9.140625" style="109" customWidth="1"/>
  </cols>
  <sheetData>
    <row r="1" spans="1:6" ht="49.5" customHeight="1">
      <c r="A1" s="514" t="s">
        <v>858</v>
      </c>
      <c r="B1" s="520"/>
      <c r="C1" s="520"/>
      <c r="D1" s="520"/>
      <c r="E1" s="520"/>
      <c r="F1" s="521"/>
    </row>
    <row r="2" spans="1:6" ht="33" customHeight="1">
      <c r="A2" s="517" t="s">
        <v>916</v>
      </c>
      <c r="B2" s="518"/>
      <c r="C2" s="518"/>
      <c r="D2" s="518"/>
      <c r="E2" s="518"/>
      <c r="F2" s="519"/>
    </row>
    <row r="3" spans="1:6" ht="18.75" customHeight="1">
      <c r="A3" s="563" t="s">
        <v>33</v>
      </c>
      <c r="B3" s="531" t="s">
        <v>204</v>
      </c>
      <c r="C3" s="481" t="s">
        <v>295</v>
      </c>
      <c r="D3" s="481"/>
      <c r="E3" s="481" t="s">
        <v>230</v>
      </c>
      <c r="F3" s="533"/>
    </row>
    <row r="4" spans="1:6" ht="18.75" customHeight="1">
      <c r="A4" s="565"/>
      <c r="B4" s="531"/>
      <c r="C4" s="14" t="s">
        <v>857</v>
      </c>
      <c r="D4" s="14" t="s">
        <v>848</v>
      </c>
      <c r="E4" s="14">
        <v>2008</v>
      </c>
      <c r="F4" s="28">
        <v>2009</v>
      </c>
    </row>
    <row r="5" spans="1:6" ht="15.75">
      <c r="A5" s="30"/>
      <c r="B5" s="106"/>
      <c r="C5" s="24" t="s">
        <v>157</v>
      </c>
      <c r="D5" s="24" t="s">
        <v>158</v>
      </c>
      <c r="E5" s="35" t="s">
        <v>159</v>
      </c>
      <c r="F5" s="108" t="s">
        <v>165</v>
      </c>
    </row>
    <row r="6" spans="1:6" ht="31.5">
      <c r="A6" s="30">
        <v>1</v>
      </c>
      <c r="B6" s="46" t="s">
        <v>233</v>
      </c>
      <c r="C6" s="100" t="s">
        <v>191</v>
      </c>
      <c r="D6" s="100" t="s">
        <v>191</v>
      </c>
      <c r="E6" s="184">
        <v>318</v>
      </c>
      <c r="F6" s="200">
        <v>318</v>
      </c>
    </row>
    <row r="7" spans="1:6" ht="18.75">
      <c r="A7" s="30">
        <f>A6+1</f>
        <v>2</v>
      </c>
      <c r="B7" s="68" t="s">
        <v>856</v>
      </c>
      <c r="C7" s="100" t="s">
        <v>191</v>
      </c>
      <c r="D7" s="100" t="s">
        <v>191</v>
      </c>
      <c r="E7" s="184">
        <v>2214</v>
      </c>
      <c r="F7" s="200">
        <v>2120</v>
      </c>
    </row>
    <row r="8" spans="1:6" ht="15.75">
      <c r="A8" s="30">
        <v>3</v>
      </c>
      <c r="B8" s="97" t="s">
        <v>143</v>
      </c>
      <c r="C8" s="100" t="s">
        <v>191</v>
      </c>
      <c r="D8" s="100" t="s">
        <v>191</v>
      </c>
      <c r="E8" s="65">
        <f>E7/12</f>
        <v>184.5</v>
      </c>
      <c r="F8" s="182">
        <f>F7/12</f>
        <v>176.66666666666666</v>
      </c>
    </row>
    <row r="9" spans="1:6" ht="31.5">
      <c r="A9" s="30">
        <f aca="true" t="shared" si="0" ref="A9:A18">A8+1</f>
        <v>4</v>
      </c>
      <c r="B9" s="68" t="s">
        <v>232</v>
      </c>
      <c r="C9" s="52">
        <v>105381.13</v>
      </c>
      <c r="D9" s="102">
        <v>103495.7</v>
      </c>
      <c r="E9" s="100" t="s">
        <v>191</v>
      </c>
      <c r="F9" s="103" t="s">
        <v>191</v>
      </c>
    </row>
    <row r="10" spans="1:6" ht="31.5">
      <c r="A10" s="30">
        <f t="shared" si="0"/>
        <v>5</v>
      </c>
      <c r="B10" s="68" t="s">
        <v>247</v>
      </c>
      <c r="C10" s="52">
        <v>0</v>
      </c>
      <c r="D10" s="52">
        <v>0</v>
      </c>
      <c r="E10" s="52">
        <v>0</v>
      </c>
      <c r="F10" s="60">
        <v>0</v>
      </c>
    </row>
    <row r="11" spans="1:6" ht="31.5">
      <c r="A11" s="30">
        <f t="shared" si="0"/>
        <v>6</v>
      </c>
      <c r="B11" s="68" t="s">
        <v>149</v>
      </c>
      <c r="C11" s="184">
        <v>119664.08</v>
      </c>
      <c r="D11" s="184">
        <v>111239</v>
      </c>
      <c r="E11" s="100" t="s">
        <v>191</v>
      </c>
      <c r="F11" s="103" t="s">
        <v>191</v>
      </c>
    </row>
    <row r="12" spans="1:6" ht="15.75">
      <c r="A12" s="30">
        <f t="shared" si="0"/>
        <v>7</v>
      </c>
      <c r="B12" s="68" t="s">
        <v>231</v>
      </c>
      <c r="C12" s="52">
        <v>0</v>
      </c>
      <c r="D12" s="52">
        <v>0</v>
      </c>
      <c r="E12" s="100" t="s">
        <v>191</v>
      </c>
      <c r="F12" s="103" t="s">
        <v>191</v>
      </c>
    </row>
    <row r="13" spans="1:6" ht="15.75">
      <c r="A13" s="30">
        <f t="shared" si="0"/>
        <v>8</v>
      </c>
      <c r="B13" s="68" t="s">
        <v>248</v>
      </c>
      <c r="C13" s="65">
        <f>SUM(C9:C12)</f>
        <v>225045.21000000002</v>
      </c>
      <c r="D13" s="65">
        <f>SUM(D9:D12)</f>
        <v>214734.7</v>
      </c>
      <c r="E13" s="100" t="s">
        <v>191</v>
      </c>
      <c r="F13" s="103" t="s">
        <v>191</v>
      </c>
    </row>
    <row r="14" spans="1:6" ht="15.75">
      <c r="A14" s="30">
        <f t="shared" si="0"/>
        <v>9</v>
      </c>
      <c r="B14" s="68" t="s">
        <v>249</v>
      </c>
      <c r="C14" s="65">
        <f>C15+C16</f>
        <v>200827.43</v>
      </c>
      <c r="D14" s="65">
        <f>D15+D16</f>
        <v>167326.50999999998</v>
      </c>
      <c r="E14" s="100" t="s">
        <v>191</v>
      </c>
      <c r="F14" s="103" t="s">
        <v>191</v>
      </c>
    </row>
    <row r="15" spans="1:6" ht="15.75">
      <c r="A15" s="30">
        <f t="shared" si="0"/>
        <v>10</v>
      </c>
      <c r="B15" s="47" t="s">
        <v>302</v>
      </c>
      <c r="C15" s="52">
        <v>131234.52</v>
      </c>
      <c r="D15" s="52">
        <v>135783.08</v>
      </c>
      <c r="E15" s="100" t="s">
        <v>191</v>
      </c>
      <c r="F15" s="103" t="s">
        <v>191</v>
      </c>
    </row>
    <row r="16" spans="1:6" ht="15.75">
      <c r="A16" s="30">
        <f t="shared" si="0"/>
        <v>11</v>
      </c>
      <c r="B16" s="47" t="s">
        <v>303</v>
      </c>
      <c r="C16" s="52">
        <v>69592.91</v>
      </c>
      <c r="D16" s="52">
        <v>31543.43</v>
      </c>
      <c r="E16" s="100" t="s">
        <v>191</v>
      </c>
      <c r="F16" s="103" t="s">
        <v>191</v>
      </c>
    </row>
    <row r="17" spans="1:6" ht="15.75">
      <c r="A17" s="30">
        <f t="shared" si="0"/>
        <v>12</v>
      </c>
      <c r="B17" s="68" t="s">
        <v>250</v>
      </c>
      <c r="C17" s="65">
        <f>+C13-C14</f>
        <v>24217.780000000028</v>
      </c>
      <c r="D17" s="65">
        <f>+D13-D14</f>
        <v>47408.19000000003</v>
      </c>
      <c r="E17" s="100" t="s">
        <v>191</v>
      </c>
      <c r="F17" s="103" t="s">
        <v>191</v>
      </c>
    </row>
    <row r="18" spans="1:6" ht="16.5" thickBot="1">
      <c r="A18" s="31">
        <f t="shared" si="0"/>
        <v>13</v>
      </c>
      <c r="B18" s="114" t="s">
        <v>251</v>
      </c>
      <c r="C18" s="66">
        <f>IF(E8=0,0,C14/E8)</f>
        <v>1088.4955555555555</v>
      </c>
      <c r="D18" s="66">
        <f>IF(F8=0,0,D14/F8)</f>
        <v>947.1311886792453</v>
      </c>
      <c r="E18" s="104" t="s">
        <v>191</v>
      </c>
      <c r="F18" s="105" t="s">
        <v>191</v>
      </c>
    </row>
  </sheetData>
  <sheetProtection/>
  <mergeCells count="6">
    <mergeCell ref="A1:F1"/>
    <mergeCell ref="A3:A4"/>
    <mergeCell ref="B3:B4"/>
    <mergeCell ref="C3:D3"/>
    <mergeCell ref="E3:F3"/>
    <mergeCell ref="A2:F2"/>
  </mergeCells>
  <printOptions/>
  <pageMargins left="0.66" right="0.45" top="0.984251968503937" bottom="0.77" header="0.5118110236220472" footer="0.5118110236220472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D22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0" sqref="B20"/>
    </sheetView>
  </sheetViews>
  <sheetFormatPr defaultColWidth="9.140625" defaultRowHeight="12.75"/>
  <cols>
    <col min="1" max="1" width="8.140625" style="1" customWidth="1"/>
    <col min="2" max="2" width="93.28125" style="6" customWidth="1"/>
    <col min="3" max="4" width="17.57421875" style="1" customWidth="1"/>
    <col min="5" max="16384" width="9.140625" style="1" customWidth="1"/>
  </cols>
  <sheetData>
    <row r="1" spans="1:4" ht="49.5" customHeight="1">
      <c r="A1" s="514" t="s">
        <v>859</v>
      </c>
      <c r="B1" s="492"/>
      <c r="C1" s="492"/>
      <c r="D1" s="493"/>
    </row>
    <row r="2" spans="1:4" ht="29.25" customHeight="1">
      <c r="A2" s="522" t="s">
        <v>916</v>
      </c>
      <c r="B2" s="523"/>
      <c r="C2" s="523"/>
      <c r="D2" s="524"/>
    </row>
    <row r="3" spans="1:4" ht="33" customHeight="1">
      <c r="A3" s="29" t="s">
        <v>33</v>
      </c>
      <c r="B3" s="17" t="s">
        <v>204</v>
      </c>
      <c r="C3" s="14" t="s">
        <v>860</v>
      </c>
      <c r="D3" s="28" t="s">
        <v>861</v>
      </c>
    </row>
    <row r="4" spans="1:4" ht="15.75">
      <c r="A4" s="169"/>
      <c r="B4" s="27"/>
      <c r="C4" s="41" t="s">
        <v>157</v>
      </c>
      <c r="D4" s="170" t="s">
        <v>158</v>
      </c>
    </row>
    <row r="5" spans="1:4" ht="18.75">
      <c r="A5" s="30">
        <v>1</v>
      </c>
      <c r="B5" s="46" t="s">
        <v>150</v>
      </c>
      <c r="C5" s="65">
        <f>+C6+C9</f>
        <v>134755.85</v>
      </c>
      <c r="D5" s="182">
        <f>D6+D9</f>
        <v>153155.62</v>
      </c>
    </row>
    <row r="6" spans="1:4" ht="15.75">
      <c r="A6" s="30">
        <f aca="true" t="shared" si="0" ref="A6:A13">A5+1</f>
        <v>2</v>
      </c>
      <c r="B6" s="46" t="s">
        <v>236</v>
      </c>
      <c r="C6" s="65">
        <f>+C7+C8</f>
        <v>116632.37</v>
      </c>
      <c r="D6" s="182">
        <f>+D7+D8</f>
        <v>124111</v>
      </c>
    </row>
    <row r="7" spans="1:4" ht="15.75">
      <c r="A7" s="30">
        <f t="shared" si="0"/>
        <v>3</v>
      </c>
      <c r="B7" s="62" t="s">
        <v>234</v>
      </c>
      <c r="C7" s="52">
        <v>19790.51</v>
      </c>
      <c r="D7" s="60">
        <v>14258</v>
      </c>
    </row>
    <row r="8" spans="1:4" ht="15.75">
      <c r="A8" s="30">
        <f t="shared" si="0"/>
        <v>4</v>
      </c>
      <c r="B8" s="62" t="s">
        <v>235</v>
      </c>
      <c r="C8" s="52">
        <v>96841.86</v>
      </c>
      <c r="D8" s="60">
        <v>109853</v>
      </c>
    </row>
    <row r="9" spans="1:4" ht="15.75">
      <c r="A9" s="30">
        <f t="shared" si="0"/>
        <v>5</v>
      </c>
      <c r="B9" s="46" t="s">
        <v>131</v>
      </c>
      <c r="C9" s="53">
        <f>+C10+C11-C12</f>
        <v>18123.48</v>
      </c>
      <c r="D9" s="460">
        <f>+D10+D11-D12</f>
        <v>29044.62</v>
      </c>
    </row>
    <row r="10" spans="1:4" ht="19.5" customHeight="1">
      <c r="A10" s="30">
        <f t="shared" si="0"/>
        <v>6</v>
      </c>
      <c r="B10" s="62" t="s">
        <v>19</v>
      </c>
      <c r="C10" s="52">
        <v>10055.1</v>
      </c>
      <c r="D10" s="460">
        <f>+C12</f>
        <v>14138.619999999999</v>
      </c>
    </row>
    <row r="11" spans="1:4" ht="15.75">
      <c r="A11" s="30">
        <f t="shared" si="0"/>
        <v>7</v>
      </c>
      <c r="B11" s="26" t="s">
        <v>52</v>
      </c>
      <c r="C11" s="52">
        <v>22207</v>
      </c>
      <c r="D11" s="60">
        <v>18237</v>
      </c>
    </row>
    <row r="12" spans="1:4" ht="15.75">
      <c r="A12" s="30">
        <f t="shared" si="0"/>
        <v>8</v>
      </c>
      <c r="B12" s="26" t="s">
        <v>420</v>
      </c>
      <c r="C12" s="53">
        <f>C10+C11-C20</f>
        <v>14138.619999999999</v>
      </c>
      <c r="D12" s="53">
        <v>3331</v>
      </c>
    </row>
    <row r="13" spans="1:4" ht="30" customHeight="1">
      <c r="A13" s="30">
        <f t="shared" si="0"/>
        <v>9</v>
      </c>
      <c r="B13" s="46" t="s">
        <v>237</v>
      </c>
      <c r="C13" s="95">
        <v>95532</v>
      </c>
      <c r="D13" s="101">
        <v>70903</v>
      </c>
    </row>
    <row r="14" spans="1:4" ht="15.75">
      <c r="A14" s="30"/>
      <c r="B14" s="70" t="s">
        <v>172</v>
      </c>
      <c r="C14" s="71"/>
      <c r="D14" s="183"/>
    </row>
    <row r="15" spans="1:4" ht="15.75">
      <c r="A15" s="30">
        <f>A13+1</f>
        <v>10</v>
      </c>
      <c r="B15" s="63" t="s">
        <v>862</v>
      </c>
      <c r="C15" s="52">
        <v>31700</v>
      </c>
      <c r="D15" s="60">
        <v>29560</v>
      </c>
    </row>
    <row r="16" spans="1:4" ht="30.75" customHeight="1">
      <c r="A16" s="30">
        <f aca="true" t="shared" si="1" ref="A16:A21">+A15+1</f>
        <v>11</v>
      </c>
      <c r="B16" s="46" t="s">
        <v>304</v>
      </c>
      <c r="C16" s="65">
        <f>C5-C13</f>
        <v>39223.850000000006</v>
      </c>
      <c r="D16" s="60">
        <v>85181</v>
      </c>
    </row>
    <row r="17" spans="1:4" ht="18.75">
      <c r="A17" s="30">
        <f t="shared" si="1"/>
        <v>12</v>
      </c>
      <c r="B17" s="46" t="s">
        <v>863</v>
      </c>
      <c r="C17" s="65">
        <f>SUM(C18:C19)</f>
        <v>18949</v>
      </c>
      <c r="D17" s="511">
        <v>18881</v>
      </c>
    </row>
    <row r="18" spans="1:4" ht="15.75">
      <c r="A18" s="30">
        <f t="shared" si="1"/>
        <v>13</v>
      </c>
      <c r="B18" s="134" t="s">
        <v>864</v>
      </c>
      <c r="C18" s="95">
        <v>2428</v>
      </c>
      <c r="D18" s="200" t="s">
        <v>191</v>
      </c>
    </row>
    <row r="19" spans="1:4" ht="15.75">
      <c r="A19" s="30">
        <f>+A18+1</f>
        <v>14</v>
      </c>
      <c r="B19" s="134" t="s">
        <v>865</v>
      </c>
      <c r="C19" s="95">
        <v>16521</v>
      </c>
      <c r="D19" s="200" t="s">
        <v>191</v>
      </c>
    </row>
    <row r="20" spans="1:4" ht="31.5">
      <c r="A20" s="30">
        <f>+A19+1</f>
        <v>15</v>
      </c>
      <c r="B20" s="46" t="s">
        <v>311</v>
      </c>
      <c r="C20" s="65">
        <f>(C18*0.66+C19*1)</f>
        <v>18123.48</v>
      </c>
      <c r="D20" s="182">
        <f>D17*1</f>
        <v>18881</v>
      </c>
    </row>
    <row r="21" spans="1:4" ht="16.5" thickBot="1">
      <c r="A21" s="31">
        <f t="shared" si="1"/>
        <v>16</v>
      </c>
      <c r="B21" s="48" t="s">
        <v>1082</v>
      </c>
      <c r="C21" s="66">
        <f>IF(C17=0,0,C15/C17)</f>
        <v>1.6729114992875613</v>
      </c>
      <c r="D21" s="185">
        <f>IF(D17=0,0,D15/D17)</f>
        <v>1.5655950426354537</v>
      </c>
    </row>
    <row r="22" spans="1:4" s="45" customFormat="1" ht="15.75">
      <c r="A22" s="138"/>
      <c r="B22" s="137"/>
      <c r="C22" s="139"/>
      <c r="D22" s="139"/>
    </row>
  </sheetData>
  <sheetProtection/>
  <mergeCells count="2">
    <mergeCell ref="A1:D1"/>
    <mergeCell ref="A2:D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1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2" customWidth="1"/>
    <col min="2" max="2" width="80.28125" style="8" customWidth="1"/>
    <col min="3" max="3" width="15.8515625" style="2" customWidth="1"/>
    <col min="4" max="4" width="16.00390625" style="2" customWidth="1"/>
    <col min="5" max="16384" width="9.140625" style="2" customWidth="1"/>
  </cols>
  <sheetData>
    <row r="1" spans="1:4" ht="49.5" customHeight="1">
      <c r="A1" s="566" t="s">
        <v>1083</v>
      </c>
      <c r="B1" s="567"/>
      <c r="C1" s="567"/>
      <c r="D1" s="568"/>
    </row>
    <row r="2" spans="1:4" ht="27.75" customHeight="1">
      <c r="A2" s="517" t="s">
        <v>622</v>
      </c>
      <c r="B2" s="518"/>
      <c r="C2" s="518"/>
      <c r="D2" s="519"/>
    </row>
    <row r="3" spans="1:4" ht="25.5" customHeight="1">
      <c r="A3" s="496" t="s">
        <v>33</v>
      </c>
      <c r="B3" s="569" t="s">
        <v>204</v>
      </c>
      <c r="C3" s="570" t="s">
        <v>177</v>
      </c>
      <c r="D3" s="571"/>
    </row>
    <row r="4" spans="1:4" s="5" customFormat="1" ht="24" customHeight="1">
      <c r="A4" s="496"/>
      <c r="B4" s="569"/>
      <c r="C4" s="16" t="s">
        <v>860</v>
      </c>
      <c r="D4" s="15" t="s">
        <v>866</v>
      </c>
    </row>
    <row r="5" spans="1:4" s="5" customFormat="1" ht="15.75">
      <c r="A5" s="30"/>
      <c r="B5" s="27"/>
      <c r="C5" s="16" t="s">
        <v>157</v>
      </c>
      <c r="D5" s="15" t="s">
        <v>158</v>
      </c>
    </row>
    <row r="6" spans="1:4" s="5" customFormat="1" ht="15.75">
      <c r="A6" s="126">
        <v>1</v>
      </c>
      <c r="B6" s="61" t="s">
        <v>49</v>
      </c>
      <c r="C6" s="430">
        <v>2762548.662285069</v>
      </c>
      <c r="D6" s="225">
        <v>2912678.82</v>
      </c>
    </row>
    <row r="7" spans="1:4" s="5" customFormat="1" ht="15.75">
      <c r="A7" s="126">
        <f aca="true" t="shared" si="0" ref="A7:A19">A6+1</f>
        <v>2</v>
      </c>
      <c r="B7" s="46" t="s">
        <v>445</v>
      </c>
      <c r="C7" s="50">
        <f>SUM(C8:C13)</f>
        <v>365283.44287326565</v>
      </c>
      <c r="D7" s="51">
        <f>SUM(D8:D13)</f>
        <v>369206</v>
      </c>
    </row>
    <row r="8" spans="1:4" s="5" customFormat="1" ht="15.75">
      <c r="A8" s="126">
        <f t="shared" si="0"/>
        <v>3</v>
      </c>
      <c r="B8" s="62" t="s">
        <v>868</v>
      </c>
      <c r="C8" s="184">
        <v>0</v>
      </c>
      <c r="D8" s="200">
        <v>0</v>
      </c>
    </row>
    <row r="9" spans="1:4" s="5" customFormat="1" ht="15.75">
      <c r="A9" s="126">
        <f t="shared" si="0"/>
        <v>4</v>
      </c>
      <c r="B9" s="62" t="s">
        <v>459</v>
      </c>
      <c r="C9" s="430">
        <v>365283.44287326565</v>
      </c>
      <c r="D9" s="200">
        <v>369206</v>
      </c>
    </row>
    <row r="10" spans="1:4" s="5" customFormat="1" ht="15.75">
      <c r="A10" s="126">
        <f t="shared" si="0"/>
        <v>5</v>
      </c>
      <c r="B10" s="62" t="s">
        <v>460</v>
      </c>
      <c r="C10" s="184">
        <v>0</v>
      </c>
      <c r="D10" s="200">
        <v>0</v>
      </c>
    </row>
    <row r="11" spans="1:4" s="5" customFormat="1" ht="15.75">
      <c r="A11" s="126">
        <f t="shared" si="0"/>
        <v>6</v>
      </c>
      <c r="B11" s="62" t="s">
        <v>457</v>
      </c>
      <c r="C11" s="184">
        <v>0</v>
      </c>
      <c r="D11" s="200">
        <v>0</v>
      </c>
    </row>
    <row r="12" spans="1:4" s="5" customFormat="1" ht="15.75">
      <c r="A12" s="126">
        <f t="shared" si="0"/>
        <v>7</v>
      </c>
      <c r="B12" s="62" t="s">
        <v>458</v>
      </c>
      <c r="C12" s="184">
        <v>0</v>
      </c>
      <c r="D12" s="200">
        <v>0</v>
      </c>
    </row>
    <row r="13" spans="1:4" s="5" customFormat="1" ht="19.5" customHeight="1">
      <c r="A13" s="126">
        <f t="shared" si="0"/>
        <v>8</v>
      </c>
      <c r="B13" s="62" t="s">
        <v>867</v>
      </c>
      <c r="C13" s="184">
        <v>0</v>
      </c>
      <c r="D13" s="200">
        <v>0</v>
      </c>
    </row>
    <row r="14" spans="1:4" s="5" customFormat="1" ht="31.5">
      <c r="A14" s="126">
        <f t="shared" si="0"/>
        <v>9</v>
      </c>
      <c r="B14" s="46" t="s">
        <v>299</v>
      </c>
      <c r="C14" s="50">
        <f>C6+C7</f>
        <v>3127832.1051583346</v>
      </c>
      <c r="D14" s="51">
        <f>D6+D7</f>
        <v>3281884.82</v>
      </c>
    </row>
    <row r="15" spans="1:4" s="5" customFormat="1" ht="15.75">
      <c r="A15" s="126">
        <f t="shared" si="0"/>
        <v>10</v>
      </c>
      <c r="B15" s="46" t="s">
        <v>137</v>
      </c>
      <c r="C15" s="430">
        <v>455221.40343889</v>
      </c>
      <c r="D15" s="463">
        <v>676815</v>
      </c>
    </row>
    <row r="16" spans="1:4" s="5" customFormat="1" ht="16.5" thickBot="1">
      <c r="A16" s="126">
        <f t="shared" si="0"/>
        <v>11</v>
      </c>
      <c r="B16" s="46" t="s">
        <v>2</v>
      </c>
      <c r="C16" s="430">
        <v>658868.8176326096</v>
      </c>
      <c r="D16" s="188">
        <v>555446.1</v>
      </c>
    </row>
    <row r="17" spans="1:4" s="5" customFormat="1" ht="36" customHeight="1">
      <c r="A17" s="126">
        <f t="shared" si="0"/>
        <v>12</v>
      </c>
      <c r="B17" s="46" t="s">
        <v>136</v>
      </c>
      <c r="C17" s="430">
        <v>0</v>
      </c>
      <c r="D17" s="225">
        <v>0</v>
      </c>
    </row>
    <row r="18" spans="1:4" s="5" customFormat="1" ht="15" customHeight="1">
      <c r="A18" s="126">
        <f t="shared" si="0"/>
        <v>13</v>
      </c>
      <c r="B18" s="46" t="s">
        <v>135</v>
      </c>
      <c r="C18" s="430">
        <v>62188.10993825931</v>
      </c>
      <c r="D18" s="225">
        <v>0</v>
      </c>
    </row>
    <row r="19" spans="1:4" s="5" customFormat="1" ht="32.25" thickBot="1">
      <c r="A19" s="127">
        <f t="shared" si="0"/>
        <v>14</v>
      </c>
      <c r="B19" s="48" t="s">
        <v>332</v>
      </c>
      <c r="C19" s="188">
        <f>SUM(C14:C18)</f>
        <v>4304110.436168093</v>
      </c>
      <c r="D19" s="55">
        <f>SUM(D14:D18)</f>
        <v>4514145.92</v>
      </c>
    </row>
  </sheetData>
  <sheetProtection/>
  <mergeCells count="5">
    <mergeCell ref="A1:D1"/>
    <mergeCell ref="A3:A4"/>
    <mergeCell ref="B3:B4"/>
    <mergeCell ref="C3:D3"/>
    <mergeCell ref="A2:D2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21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1" sqref="C21"/>
    </sheetView>
  </sheetViews>
  <sheetFormatPr defaultColWidth="9.140625" defaultRowHeight="12.75"/>
  <cols>
    <col min="1" max="1" width="7.421875" style="2" customWidth="1"/>
    <col min="2" max="2" width="51.57421875" style="8" customWidth="1"/>
    <col min="3" max="3" width="15.28125" style="8" customWidth="1"/>
    <col min="4" max="4" width="18.140625" style="2" customWidth="1"/>
    <col min="5" max="5" width="16.7109375" style="2" customWidth="1"/>
    <col min="6" max="6" width="13.57421875" style="2" customWidth="1"/>
    <col min="7" max="7" width="12.8515625" style="2" customWidth="1"/>
    <col min="8" max="8" width="17.00390625" style="2" customWidth="1"/>
    <col min="9" max="9" width="9.140625" style="2" customWidth="1"/>
    <col min="10" max="10" width="25.7109375" style="2" customWidth="1"/>
    <col min="11" max="16384" width="9.140625" style="2" customWidth="1"/>
  </cols>
  <sheetData>
    <row r="1" spans="1:8" ht="34.5" customHeight="1">
      <c r="A1" s="514" t="s">
        <v>869</v>
      </c>
      <c r="B1" s="520"/>
      <c r="C1" s="520"/>
      <c r="D1" s="520"/>
      <c r="E1" s="520"/>
      <c r="F1" s="520"/>
      <c r="G1" s="520"/>
      <c r="H1" s="521"/>
    </row>
    <row r="2" spans="1:8" ht="34.5" customHeight="1">
      <c r="A2" s="517" t="s">
        <v>622</v>
      </c>
      <c r="B2" s="518"/>
      <c r="C2" s="518"/>
      <c r="D2" s="518"/>
      <c r="E2" s="518"/>
      <c r="F2" s="518"/>
      <c r="G2" s="518"/>
      <c r="H2" s="519"/>
    </row>
    <row r="3" spans="1:8" s="5" customFormat="1" ht="35.25" customHeight="1">
      <c r="A3" s="496" t="s">
        <v>33</v>
      </c>
      <c r="B3" s="531" t="s">
        <v>204</v>
      </c>
      <c r="C3" s="531" t="s">
        <v>1084</v>
      </c>
      <c r="D3" s="531" t="s">
        <v>1085</v>
      </c>
      <c r="E3" s="531" t="s">
        <v>3</v>
      </c>
      <c r="F3" s="572" t="s">
        <v>103</v>
      </c>
      <c r="G3" s="572" t="s">
        <v>4</v>
      </c>
      <c r="H3" s="573" t="s">
        <v>104</v>
      </c>
    </row>
    <row r="4" spans="1:8" s="5" customFormat="1" ht="66.75" customHeight="1">
      <c r="A4" s="496"/>
      <c r="B4" s="531"/>
      <c r="C4" s="531"/>
      <c r="D4" s="531"/>
      <c r="E4" s="531"/>
      <c r="F4" s="572"/>
      <c r="G4" s="572"/>
      <c r="H4" s="573"/>
    </row>
    <row r="5" spans="1:8" s="5" customFormat="1" ht="15.75">
      <c r="A5" s="30"/>
      <c r="B5" s="110"/>
      <c r="C5" s="113" t="s">
        <v>157</v>
      </c>
      <c r="D5" s="35" t="s">
        <v>158</v>
      </c>
      <c r="E5" s="35" t="s">
        <v>159</v>
      </c>
      <c r="F5" s="35" t="s">
        <v>165</v>
      </c>
      <c r="G5" s="35" t="s">
        <v>160</v>
      </c>
      <c r="H5" s="99" t="s">
        <v>181</v>
      </c>
    </row>
    <row r="6" spans="1:8" s="5" customFormat="1" ht="15.75">
      <c r="A6" s="30">
        <v>1</v>
      </c>
      <c r="B6" s="73" t="s">
        <v>253</v>
      </c>
      <c r="C6" s="52">
        <f>SUM(C7:C8)</f>
        <v>3300</v>
      </c>
      <c r="D6" s="52">
        <v>0</v>
      </c>
      <c r="E6" s="52">
        <v>0</v>
      </c>
      <c r="F6" s="52">
        <v>0</v>
      </c>
      <c r="G6" s="52">
        <v>0</v>
      </c>
      <c r="H6" s="182">
        <f>SUM(C6:G6)</f>
        <v>3300</v>
      </c>
    </row>
    <row r="7" spans="1:8" s="5" customFormat="1" ht="15.75">
      <c r="A7" s="30"/>
      <c r="B7" s="74" t="s">
        <v>172</v>
      </c>
      <c r="C7" s="52">
        <v>0</v>
      </c>
      <c r="D7" s="52">
        <v>0</v>
      </c>
      <c r="E7" s="52">
        <f>SUM(E9)</f>
        <v>0</v>
      </c>
      <c r="F7" s="52">
        <v>0</v>
      </c>
      <c r="G7" s="52">
        <v>0</v>
      </c>
      <c r="H7" s="182"/>
    </row>
    <row r="8" spans="1:8" s="5" customFormat="1" ht="15.75">
      <c r="A8" s="30">
        <v>2</v>
      </c>
      <c r="B8" s="134" t="s">
        <v>300</v>
      </c>
      <c r="C8" s="52">
        <v>3300</v>
      </c>
      <c r="D8" s="52">
        <v>0</v>
      </c>
      <c r="E8" s="52">
        <v>0</v>
      </c>
      <c r="F8" s="52">
        <v>0</v>
      </c>
      <c r="G8" s="52">
        <v>0</v>
      </c>
      <c r="H8" s="182">
        <f>SUM(C8:G8)</f>
        <v>3300</v>
      </c>
    </row>
    <row r="9" spans="1:8" ht="15.75">
      <c r="A9" s="30">
        <v>3</v>
      </c>
      <c r="B9" s="73" t="s">
        <v>155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182">
        <f>SUM(C9:G9)</f>
        <v>0</v>
      </c>
    </row>
    <row r="10" spans="1:8" ht="31.5">
      <c r="A10" s="30">
        <v>4</v>
      </c>
      <c r="B10" s="73" t="s">
        <v>126</v>
      </c>
      <c r="C10" s="65">
        <f>SUM(C11:C15)</f>
        <v>168122.81999999998</v>
      </c>
      <c r="D10" s="65">
        <f>SUM(D11:D15)</f>
        <v>0</v>
      </c>
      <c r="E10" s="65">
        <f>SUM(E11:E15)</f>
        <v>2298.17</v>
      </c>
      <c r="F10" s="65">
        <f>SUM(F11:F15)</f>
        <v>0</v>
      </c>
      <c r="G10" s="65">
        <f>SUM(G11:G15)</f>
        <v>0</v>
      </c>
      <c r="H10" s="182">
        <f aca="true" t="shared" si="0" ref="H10:H16">SUM(C10:G10)</f>
        <v>170420.99</v>
      </c>
    </row>
    <row r="11" spans="1:8" ht="15.75">
      <c r="A11" s="30">
        <v>5</v>
      </c>
      <c r="B11" s="134" t="s">
        <v>225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182">
        <f t="shared" si="0"/>
        <v>0</v>
      </c>
    </row>
    <row r="12" spans="1:8" ht="15.75">
      <c r="A12" s="30">
        <v>6</v>
      </c>
      <c r="B12" s="134" t="s">
        <v>226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182">
        <f t="shared" si="0"/>
        <v>0</v>
      </c>
    </row>
    <row r="13" spans="1:8" ht="15.75">
      <c r="A13" s="30">
        <v>7</v>
      </c>
      <c r="B13" s="151" t="s">
        <v>227</v>
      </c>
      <c r="C13" s="52">
        <v>2021.11</v>
      </c>
      <c r="D13" s="52">
        <v>0</v>
      </c>
      <c r="E13" s="52">
        <v>0</v>
      </c>
      <c r="F13" s="52">
        <v>0</v>
      </c>
      <c r="G13" s="52">
        <v>0</v>
      </c>
      <c r="H13" s="182">
        <f t="shared" si="0"/>
        <v>2021.11</v>
      </c>
    </row>
    <row r="14" spans="1:10" ht="31.5">
      <c r="A14" s="30">
        <v>8</v>
      </c>
      <c r="B14" s="134" t="s">
        <v>228</v>
      </c>
      <c r="C14" s="52">
        <v>166101.71</v>
      </c>
      <c r="D14" s="52">
        <v>0</v>
      </c>
      <c r="E14" s="52">
        <v>2298.17</v>
      </c>
      <c r="F14" s="52">
        <v>0</v>
      </c>
      <c r="G14" s="52">
        <v>0</v>
      </c>
      <c r="H14" s="182">
        <f t="shared" si="0"/>
        <v>168399.88</v>
      </c>
      <c r="J14" s="147"/>
    </row>
    <row r="15" spans="1:9" ht="31.5">
      <c r="A15" s="42">
        <v>9</v>
      </c>
      <c r="B15" s="134" t="s">
        <v>229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182">
        <f t="shared" si="0"/>
        <v>0</v>
      </c>
      <c r="I15" s="181"/>
    </row>
    <row r="16" spans="1:8" ht="15.75">
      <c r="A16" s="30">
        <v>10</v>
      </c>
      <c r="B16" s="67" t="s">
        <v>8</v>
      </c>
      <c r="C16" s="52">
        <v>0</v>
      </c>
      <c r="D16" s="52">
        <v>18630</v>
      </c>
      <c r="E16" s="52">
        <v>0</v>
      </c>
      <c r="F16" s="52">
        <v>0</v>
      </c>
      <c r="G16" s="52">
        <v>0</v>
      </c>
      <c r="H16" s="182">
        <f t="shared" si="0"/>
        <v>18630</v>
      </c>
    </row>
    <row r="17" spans="1:8" ht="15.75">
      <c r="A17" s="30">
        <v>11</v>
      </c>
      <c r="B17" s="73" t="s">
        <v>9</v>
      </c>
      <c r="C17" s="52">
        <v>25218.48</v>
      </c>
      <c r="D17" s="52">
        <v>0</v>
      </c>
      <c r="E17" s="52">
        <v>21950</v>
      </c>
      <c r="F17" s="52">
        <v>0</v>
      </c>
      <c r="G17" s="52">
        <v>0</v>
      </c>
      <c r="H17" s="182">
        <f>SUM(C17:G17)</f>
        <v>47168.479999999996</v>
      </c>
    </row>
    <row r="18" spans="1:8" ht="15.75">
      <c r="A18" s="30">
        <v>12</v>
      </c>
      <c r="B18" s="73" t="s">
        <v>169</v>
      </c>
      <c r="C18" s="52">
        <v>665471.18</v>
      </c>
      <c r="D18" s="52">
        <v>0</v>
      </c>
      <c r="E18" s="52">
        <v>36.42</v>
      </c>
      <c r="F18" s="52">
        <v>0</v>
      </c>
      <c r="G18" s="52">
        <v>0</v>
      </c>
      <c r="H18" s="182">
        <f>SUM(C18:G18)</f>
        <v>665507.6000000001</v>
      </c>
    </row>
    <row r="19" spans="1:8" ht="15.75">
      <c r="A19" s="30">
        <v>13</v>
      </c>
      <c r="B19" s="73" t="s">
        <v>10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182">
        <f>SUM(C19:G19)</f>
        <v>0</v>
      </c>
    </row>
    <row r="20" spans="1:8" ht="15.75">
      <c r="A20" s="30">
        <v>14</v>
      </c>
      <c r="B20" s="73" t="s">
        <v>178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182">
        <f>SUM(C20:G20)</f>
        <v>0</v>
      </c>
    </row>
    <row r="21" spans="1:8" ht="48" thickBot="1">
      <c r="A21" s="31">
        <v>15</v>
      </c>
      <c r="B21" s="98" t="s">
        <v>301</v>
      </c>
      <c r="C21" s="66">
        <f>+C6+C9+C10+C16+C17+C18+C19+C20</f>
        <v>862112.48</v>
      </c>
      <c r="D21" s="66">
        <f>+D6+D9+D10+D16+D17+D18+D19+D20</f>
        <v>18630</v>
      </c>
      <c r="E21" s="66">
        <f>+E6+E9+E10+E16+E17+E18+E19+E20</f>
        <v>24284.589999999997</v>
      </c>
      <c r="F21" s="66">
        <f>+F6+F9+F10+F16+F17+F18+F19+F20</f>
        <v>0</v>
      </c>
      <c r="G21" s="66">
        <f>+G6+G9+G10+G16+G17+G18+G19+G20</f>
        <v>0</v>
      </c>
      <c r="H21" s="185">
        <f>SUM(C21:G21)</f>
        <v>905027.07</v>
      </c>
    </row>
  </sheetData>
  <sheetProtection/>
  <mergeCells count="10">
    <mergeCell ref="A2:H2"/>
    <mergeCell ref="G3:G4"/>
    <mergeCell ref="A1:H1"/>
    <mergeCell ref="C3:C4"/>
    <mergeCell ref="H3:H4"/>
    <mergeCell ref="A3:A4"/>
    <mergeCell ref="B3:B4"/>
    <mergeCell ref="D3:D4"/>
    <mergeCell ref="F3:F4"/>
    <mergeCell ref="E3:E4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8"/>
  <sheetViews>
    <sheetView zoomScale="80" zoomScaleNormal="8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L1"/>
    </sheetView>
  </sheetViews>
  <sheetFormatPr defaultColWidth="9.140625" defaultRowHeight="12.75"/>
  <cols>
    <col min="1" max="1" width="7.8515625" style="2" customWidth="1"/>
    <col min="2" max="2" width="46.8515625" style="75" customWidth="1"/>
    <col min="3" max="3" width="13.8515625" style="2" bestFit="1" customWidth="1"/>
    <col min="4" max="4" width="14.00390625" style="2" customWidth="1"/>
    <col min="5" max="6" width="14.28125" style="2" customWidth="1"/>
    <col min="7" max="8" width="15.140625" style="2" bestFit="1" customWidth="1"/>
    <col min="9" max="9" width="14.57421875" style="2" customWidth="1"/>
    <col min="10" max="10" width="13.421875" style="2" bestFit="1" customWidth="1"/>
    <col min="11" max="11" width="17.28125" style="2" customWidth="1"/>
    <col min="12" max="12" width="16.57421875" style="2" bestFit="1" customWidth="1"/>
    <col min="13" max="16384" width="9.140625" style="2" customWidth="1"/>
  </cols>
  <sheetData>
    <row r="1" spans="1:12" ht="34.5" customHeight="1">
      <c r="A1" s="574" t="s">
        <v>1086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6"/>
    </row>
    <row r="2" spans="1:12" ht="34.5" customHeight="1">
      <c r="A2" s="577" t="s">
        <v>622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9"/>
    </row>
    <row r="3" spans="1:12" s="5" customFormat="1" ht="32.25" customHeight="1">
      <c r="A3" s="496" t="s">
        <v>33</v>
      </c>
      <c r="B3" s="497"/>
      <c r="C3" s="481" t="s">
        <v>207</v>
      </c>
      <c r="D3" s="481"/>
      <c r="E3" s="481" t="s">
        <v>208</v>
      </c>
      <c r="F3" s="481"/>
      <c r="G3" s="481" t="s">
        <v>209</v>
      </c>
      <c r="H3" s="481"/>
      <c r="I3" s="481" t="s">
        <v>179</v>
      </c>
      <c r="J3" s="481"/>
      <c r="K3" s="481" t="s">
        <v>203</v>
      </c>
      <c r="L3" s="533"/>
    </row>
    <row r="4" spans="1:12" s="5" customFormat="1" ht="24.75" customHeight="1">
      <c r="A4" s="496"/>
      <c r="B4" s="497"/>
      <c r="C4" s="14" t="s">
        <v>847</v>
      </c>
      <c r="D4" s="14" t="s">
        <v>861</v>
      </c>
      <c r="E4" s="14" t="s">
        <v>880</v>
      </c>
      <c r="F4" s="14" t="s">
        <v>879</v>
      </c>
      <c r="G4" s="14" t="s">
        <v>878</v>
      </c>
      <c r="H4" s="14" t="s">
        <v>873</v>
      </c>
      <c r="I4" s="14" t="s">
        <v>874</v>
      </c>
      <c r="J4" s="14" t="s">
        <v>875</v>
      </c>
      <c r="K4" s="14" t="s">
        <v>876</v>
      </c>
      <c r="L4" s="28" t="s">
        <v>877</v>
      </c>
    </row>
    <row r="5" spans="1:12" s="157" customFormat="1" ht="33" customHeight="1">
      <c r="A5" s="30"/>
      <c r="B5" s="106"/>
      <c r="C5" s="35" t="s">
        <v>157</v>
      </c>
      <c r="D5" s="35" t="s">
        <v>158</v>
      </c>
      <c r="E5" s="35" t="s">
        <v>159</v>
      </c>
      <c r="F5" s="35" t="s">
        <v>165</v>
      </c>
      <c r="G5" s="35" t="s">
        <v>160</v>
      </c>
      <c r="H5" s="35" t="s">
        <v>161</v>
      </c>
      <c r="I5" s="35" t="s">
        <v>162</v>
      </c>
      <c r="J5" s="35" t="s">
        <v>163</v>
      </c>
      <c r="K5" s="35" t="s">
        <v>23</v>
      </c>
      <c r="L5" s="99" t="s">
        <v>24</v>
      </c>
    </row>
    <row r="6" spans="1:12" ht="31.5">
      <c r="A6" s="30">
        <v>1</v>
      </c>
      <c r="B6" s="61" t="s">
        <v>29</v>
      </c>
      <c r="C6" s="431">
        <v>0</v>
      </c>
      <c r="D6" s="227">
        <f>C17</f>
        <v>0</v>
      </c>
      <c r="E6" s="432">
        <v>2762548.66</v>
      </c>
      <c r="F6" s="227">
        <v>2912678.82</v>
      </c>
      <c r="G6" s="433">
        <v>124961.82</v>
      </c>
      <c r="H6" s="227">
        <f>G17</f>
        <v>169275.09000000008</v>
      </c>
      <c r="I6" s="226">
        <v>0</v>
      </c>
      <c r="J6" s="227">
        <f>SUM(I17)</f>
        <v>0</v>
      </c>
      <c r="K6" s="227">
        <f aca="true" t="shared" si="0" ref="K6:L8">C6+E6+G6+I6</f>
        <v>2887510.48</v>
      </c>
      <c r="L6" s="228">
        <f t="shared" si="0"/>
        <v>3081953.91</v>
      </c>
    </row>
    <row r="7" spans="1:12" ht="36.75" customHeight="1">
      <c r="A7" s="30">
        <v>2</v>
      </c>
      <c r="B7" s="61" t="s">
        <v>333</v>
      </c>
      <c r="C7" s="227">
        <f aca="true" t="shared" si="1" ref="C7:J7">SUM(C8:C15)</f>
        <v>0</v>
      </c>
      <c r="D7" s="227">
        <f t="shared" si="1"/>
        <v>0</v>
      </c>
      <c r="E7" s="227">
        <f t="shared" si="1"/>
        <v>365283.44</v>
      </c>
      <c r="F7" s="227">
        <f t="shared" si="1"/>
        <v>369206</v>
      </c>
      <c r="G7" s="227">
        <f t="shared" si="1"/>
        <v>873883.01</v>
      </c>
      <c r="H7" s="227">
        <f t="shared" si="1"/>
        <v>809348</v>
      </c>
      <c r="I7" s="227">
        <f t="shared" si="1"/>
        <v>0</v>
      </c>
      <c r="J7" s="227">
        <f t="shared" si="1"/>
        <v>0</v>
      </c>
      <c r="K7" s="227">
        <f t="shared" si="0"/>
        <v>1239166.45</v>
      </c>
      <c r="L7" s="228">
        <f t="shared" si="0"/>
        <v>1178554</v>
      </c>
    </row>
    <row r="8" spans="1:12" ht="15.75">
      <c r="A8" s="30">
        <v>3</v>
      </c>
      <c r="B8" s="62" t="s">
        <v>871</v>
      </c>
      <c r="C8" s="210">
        <v>0</v>
      </c>
      <c r="D8" s="210">
        <v>0</v>
      </c>
      <c r="E8" s="210">
        <v>0</v>
      </c>
      <c r="F8" s="210">
        <v>0</v>
      </c>
      <c r="G8" s="210">
        <v>0</v>
      </c>
      <c r="H8" s="210">
        <v>0</v>
      </c>
      <c r="I8" s="210">
        <v>0</v>
      </c>
      <c r="J8" s="210">
        <v>0</v>
      </c>
      <c r="K8" s="227">
        <f t="shared" si="0"/>
        <v>0</v>
      </c>
      <c r="L8" s="228">
        <f t="shared" si="0"/>
        <v>0</v>
      </c>
    </row>
    <row r="9" spans="1:12" ht="15.75">
      <c r="A9" s="30">
        <v>4</v>
      </c>
      <c r="B9" s="62" t="s">
        <v>192</v>
      </c>
      <c r="C9" s="229" t="s">
        <v>191</v>
      </c>
      <c r="D9" s="229" t="s">
        <v>191</v>
      </c>
      <c r="E9" s="433">
        <v>365283.44</v>
      </c>
      <c r="F9" s="230">
        <v>369206</v>
      </c>
      <c r="G9" s="229" t="s">
        <v>191</v>
      </c>
      <c r="H9" s="229" t="s">
        <v>191</v>
      </c>
      <c r="I9" s="229" t="s">
        <v>191</v>
      </c>
      <c r="J9" s="229" t="s">
        <v>191</v>
      </c>
      <c r="K9" s="227">
        <f>E9</f>
        <v>365283.44</v>
      </c>
      <c r="L9" s="228">
        <f>F9</f>
        <v>369206</v>
      </c>
    </row>
    <row r="10" spans="1:12" s="157" customFormat="1" ht="15.75">
      <c r="A10" s="30">
        <v>5</v>
      </c>
      <c r="B10" s="156" t="s">
        <v>255</v>
      </c>
      <c r="C10" s="229" t="s">
        <v>191</v>
      </c>
      <c r="D10" s="229" t="s">
        <v>191</v>
      </c>
      <c r="E10" s="210">
        <v>0</v>
      </c>
      <c r="F10" s="210">
        <v>0</v>
      </c>
      <c r="G10" s="229" t="s">
        <v>191</v>
      </c>
      <c r="H10" s="229" t="s">
        <v>191</v>
      </c>
      <c r="I10" s="229" t="s">
        <v>191</v>
      </c>
      <c r="J10" s="229" t="s">
        <v>191</v>
      </c>
      <c r="K10" s="227">
        <f>E10</f>
        <v>0</v>
      </c>
      <c r="L10" s="228">
        <f>F10</f>
        <v>0</v>
      </c>
    </row>
    <row r="11" spans="1:12" ht="15.75">
      <c r="A11" s="30">
        <v>6</v>
      </c>
      <c r="B11" s="62" t="s">
        <v>193</v>
      </c>
      <c r="C11" s="229" t="s">
        <v>191</v>
      </c>
      <c r="D11" s="229" t="s">
        <v>191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>
        <v>0</v>
      </c>
      <c r="K11" s="227">
        <f>E11+G11+I11</f>
        <v>0</v>
      </c>
      <c r="L11" s="228">
        <f>F11+H11+J11</f>
        <v>0</v>
      </c>
    </row>
    <row r="12" spans="1:12" ht="15.75">
      <c r="A12" s="30">
        <v>7</v>
      </c>
      <c r="B12" s="62" t="s">
        <v>194</v>
      </c>
      <c r="C12" s="210">
        <v>0</v>
      </c>
      <c r="D12" s="210">
        <v>0</v>
      </c>
      <c r="E12" s="210">
        <v>0</v>
      </c>
      <c r="F12" s="210">
        <v>0</v>
      </c>
      <c r="G12" s="210">
        <v>0</v>
      </c>
      <c r="H12" s="210">
        <v>0</v>
      </c>
      <c r="I12" s="210">
        <v>0</v>
      </c>
      <c r="J12" s="210">
        <v>0</v>
      </c>
      <c r="K12" s="227">
        <f>C12+E12+G12+I12</f>
        <v>0</v>
      </c>
      <c r="L12" s="228">
        <f>D12+F12+H12+J12</f>
        <v>0</v>
      </c>
    </row>
    <row r="13" spans="1:12" ht="15.75">
      <c r="A13" s="30">
        <v>8</v>
      </c>
      <c r="B13" s="70" t="s">
        <v>872</v>
      </c>
      <c r="C13" s="229" t="s">
        <v>191</v>
      </c>
      <c r="D13" s="229" t="s">
        <v>191</v>
      </c>
      <c r="E13" s="229" t="s">
        <v>191</v>
      </c>
      <c r="F13" s="229" t="s">
        <v>191</v>
      </c>
      <c r="G13" s="429">
        <v>862610.36</v>
      </c>
      <c r="H13" s="210">
        <v>787009</v>
      </c>
      <c r="I13" s="231" t="s">
        <v>191</v>
      </c>
      <c r="J13" s="231" t="s">
        <v>191</v>
      </c>
      <c r="K13" s="227">
        <f>G13</f>
        <v>862610.36</v>
      </c>
      <c r="L13" s="228">
        <f>H13</f>
        <v>787009</v>
      </c>
    </row>
    <row r="14" spans="1:12" ht="15.75">
      <c r="A14" s="30">
        <v>9</v>
      </c>
      <c r="B14" s="62" t="s">
        <v>278</v>
      </c>
      <c r="C14" s="229" t="s">
        <v>191</v>
      </c>
      <c r="D14" s="229" t="s">
        <v>191</v>
      </c>
      <c r="E14" s="229" t="s">
        <v>191</v>
      </c>
      <c r="F14" s="229" t="s">
        <v>191</v>
      </c>
      <c r="G14" s="433">
        <v>11272.65</v>
      </c>
      <c r="H14" s="210">
        <v>22339</v>
      </c>
      <c r="I14" s="231" t="s">
        <v>191</v>
      </c>
      <c r="J14" s="231" t="s">
        <v>191</v>
      </c>
      <c r="K14" s="227">
        <f>G14</f>
        <v>11272.65</v>
      </c>
      <c r="L14" s="228">
        <f>H14</f>
        <v>22339</v>
      </c>
    </row>
    <row r="15" spans="1:12" ht="18.75">
      <c r="A15" s="30">
        <v>10</v>
      </c>
      <c r="B15" s="62" t="s">
        <v>334</v>
      </c>
      <c r="C15" s="210">
        <v>0</v>
      </c>
      <c r="D15" s="210">
        <v>0</v>
      </c>
      <c r="E15" s="210">
        <v>0</v>
      </c>
      <c r="F15" s="210">
        <v>0</v>
      </c>
      <c r="G15" s="210">
        <v>0</v>
      </c>
      <c r="H15" s="210">
        <v>0</v>
      </c>
      <c r="I15" s="210">
        <v>0</v>
      </c>
      <c r="J15" s="210">
        <v>0</v>
      </c>
      <c r="K15" s="227">
        <f>C15+G15+I15</f>
        <v>0</v>
      </c>
      <c r="L15" s="228">
        <f>D15+H15+J15</f>
        <v>0</v>
      </c>
    </row>
    <row r="16" spans="1:12" ht="15.75">
      <c r="A16" s="30">
        <v>11</v>
      </c>
      <c r="B16" s="61" t="s">
        <v>30</v>
      </c>
      <c r="C16" s="210">
        <v>0</v>
      </c>
      <c r="D16" s="210">
        <v>0</v>
      </c>
      <c r="E16" s="433">
        <v>215153.28</v>
      </c>
      <c r="F16" s="226">
        <v>20676.64</v>
      </c>
      <c r="G16" s="210">
        <v>829569.74</v>
      </c>
      <c r="H16" s="210">
        <v>774142.49</v>
      </c>
      <c r="I16" s="210">
        <v>0</v>
      </c>
      <c r="J16" s="210">
        <v>0</v>
      </c>
      <c r="K16" s="227">
        <f aca="true" t="shared" si="2" ref="K16:L18">C16+E16+G16+I16</f>
        <v>1044723.02</v>
      </c>
      <c r="L16" s="228">
        <f t="shared" si="2"/>
        <v>794819.13</v>
      </c>
    </row>
    <row r="17" spans="1:12" ht="31.5">
      <c r="A17" s="30">
        <v>12</v>
      </c>
      <c r="B17" s="61" t="s">
        <v>279</v>
      </c>
      <c r="C17" s="227">
        <f aca="true" t="shared" si="3" ref="C17:J17">C6+C7-C16</f>
        <v>0</v>
      </c>
      <c r="D17" s="227">
        <f t="shared" si="3"/>
        <v>0</v>
      </c>
      <c r="E17" s="227">
        <f t="shared" si="3"/>
        <v>2912678.8200000003</v>
      </c>
      <c r="F17" s="227">
        <f t="shared" si="3"/>
        <v>3261208.1799999997</v>
      </c>
      <c r="G17" s="227">
        <f t="shared" si="3"/>
        <v>169275.09000000008</v>
      </c>
      <c r="H17" s="227">
        <f t="shared" si="3"/>
        <v>204480.6000000001</v>
      </c>
      <c r="I17" s="227">
        <f t="shared" si="3"/>
        <v>0</v>
      </c>
      <c r="J17" s="227">
        <f t="shared" si="3"/>
        <v>0</v>
      </c>
      <c r="K17" s="464">
        <f t="shared" si="2"/>
        <v>3081953.91</v>
      </c>
      <c r="L17" s="465">
        <f t="shared" si="2"/>
        <v>3465688.78</v>
      </c>
    </row>
    <row r="18" spans="1:12" ht="32.25" thickBot="1">
      <c r="A18" s="31">
        <v>13</v>
      </c>
      <c r="B18" s="114" t="s">
        <v>870</v>
      </c>
      <c r="C18" s="232">
        <v>0</v>
      </c>
      <c r="D18" s="232">
        <v>0</v>
      </c>
      <c r="E18" s="232">
        <v>0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33">
        <f t="shared" si="2"/>
        <v>0</v>
      </c>
      <c r="L18" s="234">
        <f t="shared" si="2"/>
        <v>0</v>
      </c>
    </row>
  </sheetData>
  <sheetProtection/>
  <mergeCells count="9">
    <mergeCell ref="A1:L1"/>
    <mergeCell ref="A2:L2"/>
    <mergeCell ref="A3:A4"/>
    <mergeCell ref="B3:B4"/>
    <mergeCell ref="E3:F3"/>
    <mergeCell ref="G3:H3"/>
    <mergeCell ref="C3:D3"/>
    <mergeCell ref="I3:J3"/>
    <mergeCell ref="K3:L3"/>
  </mergeCells>
  <printOptions/>
  <pageMargins left="0.57" right="0.49" top="0.96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O31"/>
  <sheetViews>
    <sheetView zoomScale="60" zoomScaleNormal="60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2" sqref="A32:IV59"/>
    </sheetView>
  </sheetViews>
  <sheetFormatPr defaultColWidth="9.140625" defaultRowHeight="12.75"/>
  <cols>
    <col min="1" max="1" width="7.8515625" style="85" customWidth="1"/>
    <col min="2" max="2" width="40.57421875" style="80" customWidth="1"/>
    <col min="3" max="3" width="17.00390625" style="80" customWidth="1"/>
    <col min="4" max="4" width="15.57421875" style="80" customWidth="1"/>
    <col min="5" max="5" width="13.28125" style="80" customWidth="1"/>
    <col min="6" max="6" width="15.421875" style="80" customWidth="1"/>
    <col min="7" max="7" width="17.7109375" style="80" customWidth="1"/>
    <col min="8" max="8" width="16.421875" style="80" customWidth="1"/>
    <col min="9" max="9" width="15.28125" style="80" customWidth="1"/>
    <col min="10" max="10" width="13.8515625" style="80" customWidth="1"/>
    <col min="11" max="11" width="17.140625" style="80" customWidth="1"/>
    <col min="12" max="12" width="17.00390625" style="80" customWidth="1"/>
    <col min="13" max="13" width="17.28125" style="80" customWidth="1"/>
    <col min="14" max="14" width="16.421875" style="80" customWidth="1"/>
    <col min="15" max="15" width="23.140625" style="80" customWidth="1"/>
    <col min="16" max="16384" width="9.140625" style="80" customWidth="1"/>
  </cols>
  <sheetData>
    <row r="1" spans="1:15" ht="49.5" customHeight="1">
      <c r="A1" s="586" t="s">
        <v>1087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8"/>
    </row>
    <row r="2" spans="1:15" ht="34.5" customHeight="1">
      <c r="A2" s="517" t="s">
        <v>502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9"/>
    </row>
    <row r="3" spans="1:15" ht="30" customHeight="1">
      <c r="A3" s="590" t="s">
        <v>33</v>
      </c>
      <c r="B3" s="531" t="s">
        <v>32</v>
      </c>
      <c r="C3" s="584" t="s">
        <v>619</v>
      </c>
      <c r="D3" s="580" t="s">
        <v>620</v>
      </c>
      <c r="E3" s="582" t="s">
        <v>586</v>
      </c>
      <c r="F3" s="584" t="s">
        <v>587</v>
      </c>
      <c r="G3" s="584" t="s">
        <v>588</v>
      </c>
      <c r="H3" s="584" t="s">
        <v>589</v>
      </c>
      <c r="I3" s="585" t="s">
        <v>1088</v>
      </c>
      <c r="J3" s="585"/>
      <c r="K3" s="585"/>
      <c r="L3" s="585"/>
      <c r="M3" s="585"/>
      <c r="N3" s="591" t="s">
        <v>594</v>
      </c>
      <c r="O3" s="589" t="s">
        <v>156</v>
      </c>
    </row>
    <row r="4" spans="1:15" ht="100.5">
      <c r="A4" s="590"/>
      <c r="B4" s="531"/>
      <c r="C4" s="584"/>
      <c r="D4" s="581"/>
      <c r="E4" s="583"/>
      <c r="F4" s="584"/>
      <c r="G4" s="584"/>
      <c r="H4" s="584"/>
      <c r="I4" s="115" t="s">
        <v>590</v>
      </c>
      <c r="J4" s="115" t="s">
        <v>591</v>
      </c>
      <c r="K4" s="115" t="s">
        <v>592</v>
      </c>
      <c r="L4" s="115" t="s">
        <v>593</v>
      </c>
      <c r="M4" s="263" t="s">
        <v>621</v>
      </c>
      <c r="N4" s="591"/>
      <c r="O4" s="589"/>
    </row>
    <row r="5" spans="1:15" s="81" customFormat="1" ht="39.75" customHeight="1">
      <c r="A5" s="158"/>
      <c r="B5" s="117"/>
      <c r="C5" s="116" t="s">
        <v>157</v>
      </c>
      <c r="D5" s="116" t="s">
        <v>158</v>
      </c>
      <c r="E5" s="116" t="s">
        <v>159</v>
      </c>
      <c r="F5" s="116" t="s">
        <v>165</v>
      </c>
      <c r="G5" s="116" t="s">
        <v>160</v>
      </c>
      <c r="H5" s="116" t="s">
        <v>25</v>
      </c>
      <c r="I5" s="116" t="s">
        <v>162</v>
      </c>
      <c r="J5" s="116" t="s">
        <v>163</v>
      </c>
      <c r="K5" s="116" t="s">
        <v>164</v>
      </c>
      <c r="L5" s="116" t="s">
        <v>166</v>
      </c>
      <c r="M5" s="116" t="s">
        <v>109</v>
      </c>
      <c r="N5" s="116" t="s">
        <v>108</v>
      </c>
      <c r="O5" s="161" t="s">
        <v>39</v>
      </c>
    </row>
    <row r="6" spans="1:15" ht="47.25">
      <c r="A6" s="82">
        <v>1</v>
      </c>
      <c r="B6" s="46" t="s">
        <v>238</v>
      </c>
      <c r="C6" s="50">
        <f>C7</f>
        <v>318237.38</v>
      </c>
      <c r="D6" s="50">
        <f aca="true" t="shared" si="0" ref="D6:N6">D7</f>
        <v>0</v>
      </c>
      <c r="E6" s="50">
        <f t="shared" si="0"/>
        <v>2.56</v>
      </c>
      <c r="F6" s="50">
        <f t="shared" si="0"/>
        <v>7518670</v>
      </c>
      <c r="G6" s="50">
        <f t="shared" si="0"/>
        <v>6301992.99</v>
      </c>
      <c r="H6" s="50">
        <f t="shared" si="0"/>
        <v>1534916.9499999993</v>
      </c>
      <c r="I6" s="50">
        <f t="shared" si="0"/>
        <v>72438.38</v>
      </c>
      <c r="J6" s="50">
        <f t="shared" si="0"/>
        <v>0</v>
      </c>
      <c r="K6" s="50">
        <f t="shared" si="0"/>
        <v>1380767.0099999993</v>
      </c>
      <c r="L6" s="50">
        <f t="shared" si="0"/>
        <v>81711.56</v>
      </c>
      <c r="M6" s="50">
        <f t="shared" si="0"/>
        <v>0</v>
      </c>
      <c r="N6" s="50">
        <f t="shared" si="0"/>
        <v>0</v>
      </c>
      <c r="O6" s="83"/>
    </row>
    <row r="7" spans="1:15" ht="63.75" customHeight="1">
      <c r="A7" s="82">
        <f aca="true" t="shared" si="1" ref="A7:A31">A6+1</f>
        <v>2</v>
      </c>
      <c r="B7" s="26" t="s">
        <v>399</v>
      </c>
      <c r="C7" s="52">
        <v>318237.38</v>
      </c>
      <c r="D7" s="52">
        <v>0</v>
      </c>
      <c r="E7" s="52">
        <v>2.56</v>
      </c>
      <c r="F7" s="52">
        <v>7518670</v>
      </c>
      <c r="G7" s="52">
        <v>6301992.99</v>
      </c>
      <c r="H7" s="50">
        <f>C41+D7+E7+F7-G7+C7</f>
        <v>1534916.9499999993</v>
      </c>
      <c r="I7" s="52">
        <v>72438.38</v>
      </c>
      <c r="J7" s="52">
        <v>0</v>
      </c>
      <c r="K7" s="52">
        <f>H7-I7-L7</f>
        <v>1380767.0099999993</v>
      </c>
      <c r="L7" s="507">
        <v>81711.56</v>
      </c>
      <c r="M7" s="65">
        <f>H7-(I7+J7+K7+L7)</f>
        <v>0</v>
      </c>
      <c r="N7" s="52">
        <v>0</v>
      </c>
      <c r="O7" s="462"/>
    </row>
    <row r="8" spans="1:15" ht="47.25">
      <c r="A8" s="82">
        <f t="shared" si="1"/>
        <v>3</v>
      </c>
      <c r="B8" s="46" t="s">
        <v>313</v>
      </c>
      <c r="C8" s="50">
        <f>SUM(C9:C13)</f>
        <v>122177.51000000001</v>
      </c>
      <c r="D8" s="50">
        <f aca="true" t="shared" si="2" ref="D8:N8">SUM(D9:D13)</f>
        <v>0</v>
      </c>
      <c r="E8" s="50">
        <f t="shared" si="2"/>
        <v>0</v>
      </c>
      <c r="F8" s="50">
        <f t="shared" si="2"/>
        <v>527849</v>
      </c>
      <c r="G8" s="50">
        <f t="shared" si="2"/>
        <v>552590.17</v>
      </c>
      <c r="H8" s="50">
        <f t="shared" si="2"/>
        <v>97436.34</v>
      </c>
      <c r="I8" s="50">
        <f t="shared" si="2"/>
        <v>2632.92</v>
      </c>
      <c r="J8" s="50">
        <f t="shared" si="2"/>
        <v>0</v>
      </c>
      <c r="K8" s="50">
        <f t="shared" si="2"/>
        <v>94803.42</v>
      </c>
      <c r="L8" s="50">
        <f t="shared" si="2"/>
        <v>0</v>
      </c>
      <c r="M8" s="50">
        <f t="shared" si="2"/>
        <v>0</v>
      </c>
      <c r="N8" s="50">
        <f t="shared" si="2"/>
        <v>0</v>
      </c>
      <c r="O8" s="83"/>
    </row>
    <row r="9" spans="1:15" ht="22.5" customHeight="1">
      <c r="A9" s="82">
        <f t="shared" si="1"/>
        <v>4</v>
      </c>
      <c r="B9" s="26" t="s">
        <v>139</v>
      </c>
      <c r="C9" s="52">
        <v>71031.46</v>
      </c>
      <c r="D9" s="52">
        <v>0</v>
      </c>
      <c r="E9" s="52">
        <v>0</v>
      </c>
      <c r="F9" s="52">
        <v>431762</v>
      </c>
      <c r="G9" s="52">
        <v>431123.65</v>
      </c>
      <c r="H9" s="50">
        <f>C9+D9+E9+F9-G9</f>
        <v>71669.81</v>
      </c>
      <c r="I9" s="52">
        <v>390.07</v>
      </c>
      <c r="J9" s="52">
        <v>0</v>
      </c>
      <c r="K9" s="52">
        <f>H9-I9-L9</f>
        <v>71279.73999999999</v>
      </c>
      <c r="L9" s="52">
        <v>0</v>
      </c>
      <c r="M9" s="65">
        <f>H9-(I9+J9+K9+L9)</f>
        <v>0</v>
      </c>
      <c r="N9" s="52">
        <v>0</v>
      </c>
      <c r="O9" s="83"/>
    </row>
    <row r="10" spans="1:15" ht="22.5" customHeight="1">
      <c r="A10" s="82">
        <f t="shared" si="1"/>
        <v>5</v>
      </c>
      <c r="B10" s="26" t="s">
        <v>425</v>
      </c>
      <c r="C10" s="52">
        <v>19017.91</v>
      </c>
      <c r="D10" s="52">
        <v>0</v>
      </c>
      <c r="E10" s="52">
        <v>0</v>
      </c>
      <c r="F10" s="52">
        <v>68523</v>
      </c>
      <c r="G10" s="52">
        <v>68638.69</v>
      </c>
      <c r="H10" s="50">
        <f>C10+D10+E10+F10-G10</f>
        <v>18902.22</v>
      </c>
      <c r="I10" s="52">
        <v>1180.27</v>
      </c>
      <c r="J10" s="52">
        <v>0</v>
      </c>
      <c r="K10" s="52">
        <f>H10-I10-L10</f>
        <v>17721.95</v>
      </c>
      <c r="L10" s="52">
        <v>0</v>
      </c>
      <c r="M10" s="65">
        <f>H10-(I10+J10+K10+L10)</f>
        <v>0</v>
      </c>
      <c r="N10" s="52">
        <v>0</v>
      </c>
      <c r="O10" s="83"/>
    </row>
    <row r="11" spans="1:15" ht="22.5" customHeight="1">
      <c r="A11" s="82">
        <f t="shared" si="1"/>
        <v>6</v>
      </c>
      <c r="B11" s="26" t="s">
        <v>426</v>
      </c>
      <c r="C11" s="52">
        <v>19091.07</v>
      </c>
      <c r="D11" s="52">
        <v>0</v>
      </c>
      <c r="E11" s="52">
        <v>0</v>
      </c>
      <c r="F11" s="52">
        <v>0</v>
      </c>
      <c r="G11" s="52">
        <v>15896.95</v>
      </c>
      <c r="H11" s="50">
        <f>C11+D11+E11+F11-G11</f>
        <v>3194.119999999999</v>
      </c>
      <c r="I11" s="52">
        <v>0</v>
      </c>
      <c r="J11" s="52">
        <v>0</v>
      </c>
      <c r="K11" s="52">
        <f>H11-I11-L11</f>
        <v>3194.119999999999</v>
      </c>
      <c r="L11" s="52">
        <v>0</v>
      </c>
      <c r="M11" s="65">
        <f>H11-(I11+J11+K11+L11)</f>
        <v>0</v>
      </c>
      <c r="N11" s="52">
        <v>0</v>
      </c>
      <c r="O11" s="83"/>
    </row>
    <row r="12" spans="1:15" ht="22.5" customHeight="1">
      <c r="A12" s="82">
        <f t="shared" si="1"/>
        <v>7</v>
      </c>
      <c r="B12" s="26" t="s">
        <v>427</v>
      </c>
      <c r="C12" s="52">
        <v>4572.05</v>
      </c>
      <c r="D12" s="52">
        <v>0</v>
      </c>
      <c r="E12" s="52">
        <v>0</v>
      </c>
      <c r="F12" s="52">
        <v>0</v>
      </c>
      <c r="G12" s="52">
        <v>4218.78</v>
      </c>
      <c r="H12" s="50">
        <f>C12+D12+E12+F12-G12</f>
        <v>353.27000000000044</v>
      </c>
      <c r="I12" s="52">
        <v>0</v>
      </c>
      <c r="J12" s="52">
        <v>0</v>
      </c>
      <c r="K12" s="52">
        <f>H12-I12-L12</f>
        <v>353.27000000000044</v>
      </c>
      <c r="L12" s="52">
        <v>0</v>
      </c>
      <c r="M12" s="65">
        <f>H12-(I12+J12+K12+L12)</f>
        <v>0</v>
      </c>
      <c r="N12" s="52">
        <v>0</v>
      </c>
      <c r="O12" s="83"/>
    </row>
    <row r="13" spans="1:15" ht="22.5" customHeight="1">
      <c r="A13" s="82">
        <f t="shared" si="1"/>
        <v>8</v>
      </c>
      <c r="B13" s="26" t="s">
        <v>428</v>
      </c>
      <c r="C13" s="52">
        <v>8465.02</v>
      </c>
      <c r="D13" s="52">
        <v>0</v>
      </c>
      <c r="E13" s="52">
        <v>0</v>
      </c>
      <c r="F13" s="52">
        <v>27564</v>
      </c>
      <c r="G13" s="52">
        <v>32712.1</v>
      </c>
      <c r="H13" s="50">
        <f>C13+D13+E13+F13-G13</f>
        <v>3316.9200000000055</v>
      </c>
      <c r="I13" s="52">
        <v>1062.58</v>
      </c>
      <c r="J13" s="52">
        <v>0</v>
      </c>
      <c r="K13" s="52">
        <f>H13-I13-L13</f>
        <v>2254.3400000000056</v>
      </c>
      <c r="L13" s="52">
        <v>0</v>
      </c>
      <c r="M13" s="65">
        <f>H13-(I13+J13+K13+L13)</f>
        <v>0</v>
      </c>
      <c r="N13" s="52">
        <v>0</v>
      </c>
      <c r="O13" s="83"/>
    </row>
    <row r="14" spans="1:15" ht="15.75">
      <c r="A14" s="82">
        <f t="shared" si="1"/>
        <v>9</v>
      </c>
      <c r="B14" s="46" t="s">
        <v>240</v>
      </c>
      <c r="C14" s="50">
        <f aca="true" t="shared" si="3" ref="C14:N14">C15</f>
        <v>26523.15</v>
      </c>
      <c r="D14" s="50">
        <f t="shared" si="3"/>
        <v>0</v>
      </c>
      <c r="E14" s="50">
        <f t="shared" si="3"/>
        <v>0</v>
      </c>
      <c r="F14" s="50">
        <f t="shared" si="3"/>
        <v>2523</v>
      </c>
      <c r="G14" s="50">
        <f t="shared" si="3"/>
        <v>9058.72</v>
      </c>
      <c r="H14" s="50">
        <f t="shared" si="3"/>
        <v>19987.43</v>
      </c>
      <c r="I14" s="50">
        <f t="shared" si="3"/>
        <v>0</v>
      </c>
      <c r="J14" s="50">
        <f t="shared" si="3"/>
        <v>0</v>
      </c>
      <c r="K14" s="50">
        <f t="shared" si="3"/>
        <v>19987.43</v>
      </c>
      <c r="L14" s="50">
        <f t="shared" si="3"/>
        <v>0</v>
      </c>
      <c r="M14" s="50">
        <f t="shared" si="3"/>
        <v>0</v>
      </c>
      <c r="N14" s="50">
        <f t="shared" si="3"/>
        <v>0</v>
      </c>
      <c r="O14" s="83"/>
    </row>
    <row r="15" spans="1:15" ht="24" customHeight="1">
      <c r="A15" s="82">
        <f t="shared" si="1"/>
        <v>10</v>
      </c>
      <c r="B15" s="26" t="s">
        <v>429</v>
      </c>
      <c r="C15" s="52">
        <v>26523.15</v>
      </c>
      <c r="D15" s="52"/>
      <c r="E15" s="52"/>
      <c r="F15" s="52">
        <v>2523</v>
      </c>
      <c r="G15" s="52">
        <v>9058.72</v>
      </c>
      <c r="H15" s="50">
        <f>C15+D15+E15+F15-G15</f>
        <v>19987.43</v>
      </c>
      <c r="I15" s="52"/>
      <c r="J15" s="52"/>
      <c r="K15" s="52">
        <f>H15-I15-L15</f>
        <v>19987.43</v>
      </c>
      <c r="L15" s="52"/>
      <c r="M15" s="65">
        <f>H15-(I15+J15+K15+L15)</f>
        <v>0</v>
      </c>
      <c r="N15" s="52">
        <v>0</v>
      </c>
      <c r="O15" s="83"/>
    </row>
    <row r="16" spans="1:15" ht="31.5">
      <c r="A16" s="82">
        <f t="shared" si="1"/>
        <v>11</v>
      </c>
      <c r="B16" s="68" t="s">
        <v>314</v>
      </c>
      <c r="C16" s="50">
        <f aca="true" t="shared" si="4" ref="C16:N16">C17+C18+C19</f>
        <v>172230.09</v>
      </c>
      <c r="D16" s="50">
        <f t="shared" si="4"/>
        <v>0</v>
      </c>
      <c r="E16" s="50">
        <f t="shared" si="4"/>
        <v>0</v>
      </c>
      <c r="F16" s="50">
        <f t="shared" si="4"/>
        <v>925210</v>
      </c>
      <c r="G16" s="50">
        <f t="shared" si="4"/>
        <v>915950.7699999999</v>
      </c>
      <c r="H16" s="50">
        <f t="shared" si="4"/>
        <v>181489.31999999995</v>
      </c>
      <c r="I16" s="50">
        <f t="shared" si="4"/>
        <v>2378.39</v>
      </c>
      <c r="J16" s="50">
        <f t="shared" si="4"/>
        <v>0</v>
      </c>
      <c r="K16" s="50">
        <f t="shared" si="4"/>
        <v>3634.4800000000196</v>
      </c>
      <c r="L16" s="50">
        <f t="shared" si="4"/>
        <v>175476.44999999998</v>
      </c>
      <c r="M16" s="50">
        <f t="shared" si="4"/>
        <v>0</v>
      </c>
      <c r="N16" s="50">
        <f t="shared" si="4"/>
        <v>0</v>
      </c>
      <c r="O16" s="83"/>
    </row>
    <row r="17" spans="1:15" ht="22.5" customHeight="1">
      <c r="A17" s="82">
        <f t="shared" si="1"/>
        <v>12</v>
      </c>
      <c r="B17" s="47" t="s">
        <v>34</v>
      </c>
      <c r="C17" s="52">
        <v>157852.68</v>
      </c>
      <c r="D17" s="52">
        <v>0</v>
      </c>
      <c r="E17" s="52">
        <v>0</v>
      </c>
      <c r="F17" s="52">
        <v>585509</v>
      </c>
      <c r="G17" s="52">
        <v>572727.63</v>
      </c>
      <c r="H17" s="50">
        <f>C17+D17+E17+F17-G17</f>
        <v>170634.04999999993</v>
      </c>
      <c r="I17" s="52">
        <v>0</v>
      </c>
      <c r="J17" s="52">
        <v>0</v>
      </c>
      <c r="K17" s="52">
        <f>H17-I17-L17</f>
        <v>0</v>
      </c>
      <c r="L17" s="52">
        <v>170634.05</v>
      </c>
      <c r="M17" s="65">
        <f>H17-(I17+J17+K17+L17)</f>
        <v>0</v>
      </c>
      <c r="N17" s="52">
        <v>0</v>
      </c>
      <c r="O17" s="83"/>
    </row>
    <row r="18" spans="1:15" ht="15.75">
      <c r="A18" s="82">
        <f t="shared" si="1"/>
        <v>13</v>
      </c>
      <c r="B18" s="47" t="s">
        <v>35</v>
      </c>
      <c r="C18" s="52">
        <v>149.37</v>
      </c>
      <c r="D18" s="52">
        <v>0</v>
      </c>
      <c r="E18" s="52">
        <v>0</v>
      </c>
      <c r="F18" s="52">
        <v>201500</v>
      </c>
      <c r="G18" s="52">
        <v>200138.3</v>
      </c>
      <c r="H18" s="50">
        <f>C18+D18+E18+F18-G18</f>
        <v>1511.070000000007</v>
      </c>
      <c r="I18" s="52">
        <v>0</v>
      </c>
      <c r="J18" s="52">
        <v>0</v>
      </c>
      <c r="K18" s="52">
        <f>H18-I18-L18</f>
        <v>7.048583938740194E-12</v>
      </c>
      <c r="L18" s="52">
        <v>1511.07</v>
      </c>
      <c r="M18" s="65">
        <f>H18-(I18+J18+K18+L18)</f>
        <v>0</v>
      </c>
      <c r="N18" s="52">
        <v>0</v>
      </c>
      <c r="O18" s="180"/>
    </row>
    <row r="19" spans="1:15" ht="15.75">
      <c r="A19" s="82">
        <f t="shared" si="1"/>
        <v>14</v>
      </c>
      <c r="B19" s="47" t="s">
        <v>36</v>
      </c>
      <c r="C19" s="52">
        <v>14228.04</v>
      </c>
      <c r="D19" s="52">
        <v>0</v>
      </c>
      <c r="E19" s="52">
        <v>0</v>
      </c>
      <c r="F19" s="52">
        <v>138201</v>
      </c>
      <c r="G19" s="52">
        <v>143084.84</v>
      </c>
      <c r="H19" s="50">
        <f>C19+D19+E19+F19-G19</f>
        <v>9344.200000000012</v>
      </c>
      <c r="I19" s="52">
        <v>2378.39</v>
      </c>
      <c r="J19" s="52">
        <v>0</v>
      </c>
      <c r="K19" s="52">
        <f>H19-I19-L19</f>
        <v>3634.4800000000123</v>
      </c>
      <c r="L19" s="52">
        <v>3331.33</v>
      </c>
      <c r="M19" s="65">
        <f>H19-(I19+J19+K19+L19)</f>
        <v>0</v>
      </c>
      <c r="N19" s="52">
        <v>0</v>
      </c>
      <c r="O19" s="180" t="s">
        <v>506</v>
      </c>
    </row>
    <row r="20" spans="1:15" ht="31.5">
      <c r="A20" s="82">
        <f t="shared" si="1"/>
        <v>15</v>
      </c>
      <c r="B20" s="97" t="s">
        <v>315</v>
      </c>
      <c r="C20" s="65">
        <f>+C7+C8+C14+C16</f>
        <v>639168.13</v>
      </c>
      <c r="D20" s="65">
        <f>+D7+D8+D14+D16</f>
        <v>0</v>
      </c>
      <c r="E20" s="65">
        <f>+E6+E8+E14+E16</f>
        <v>2.56</v>
      </c>
      <c r="F20" s="65">
        <f aca="true" t="shared" si="5" ref="F20:N20">+F6+F8+F14+F16</f>
        <v>8974252</v>
      </c>
      <c r="G20" s="65">
        <f t="shared" si="5"/>
        <v>7779592.649999999</v>
      </c>
      <c r="H20" s="65">
        <f t="shared" si="5"/>
        <v>1833830.039999999</v>
      </c>
      <c r="I20" s="65">
        <f t="shared" si="5"/>
        <v>77449.69</v>
      </c>
      <c r="J20" s="65">
        <f t="shared" si="5"/>
        <v>0</v>
      </c>
      <c r="K20" s="65">
        <f t="shared" si="5"/>
        <v>1499192.3399999992</v>
      </c>
      <c r="L20" s="65">
        <f t="shared" si="5"/>
        <v>257188.00999999998</v>
      </c>
      <c r="M20" s="65">
        <f t="shared" si="5"/>
        <v>0</v>
      </c>
      <c r="N20" s="65">
        <f t="shared" si="5"/>
        <v>0</v>
      </c>
      <c r="O20" s="83"/>
    </row>
    <row r="21" spans="1:15" ht="33" customHeight="1">
      <c r="A21" s="82">
        <f t="shared" si="1"/>
        <v>16</v>
      </c>
      <c r="B21" s="97" t="s">
        <v>316</v>
      </c>
      <c r="C21" s="65">
        <f aca="true" t="shared" si="6" ref="C21:N21">SUM(C22:C27)</f>
        <v>72139.96</v>
      </c>
      <c r="D21" s="65">
        <f t="shared" si="6"/>
        <v>0</v>
      </c>
      <c r="E21" s="65">
        <f t="shared" si="6"/>
        <v>0</v>
      </c>
      <c r="F21" s="65">
        <f t="shared" si="6"/>
        <v>63593.98</v>
      </c>
      <c r="G21" s="65">
        <f t="shared" si="6"/>
        <v>113598.06999999999</v>
      </c>
      <c r="H21" s="65">
        <f t="shared" si="6"/>
        <v>22135.87000000001</v>
      </c>
      <c r="I21" s="65">
        <f t="shared" si="6"/>
        <v>0</v>
      </c>
      <c r="J21" s="65">
        <f t="shared" si="6"/>
        <v>0</v>
      </c>
      <c r="K21" s="65">
        <f t="shared" si="6"/>
        <v>22135.87000000001</v>
      </c>
      <c r="L21" s="65">
        <f t="shared" si="6"/>
        <v>0</v>
      </c>
      <c r="M21" s="65">
        <f t="shared" si="6"/>
        <v>0</v>
      </c>
      <c r="N21" s="65">
        <f t="shared" si="6"/>
        <v>0</v>
      </c>
      <c r="O21" s="83"/>
    </row>
    <row r="22" spans="1:15" ht="22.5" customHeight="1">
      <c r="A22" s="82">
        <f t="shared" si="1"/>
        <v>17</v>
      </c>
      <c r="B22" s="151" t="s">
        <v>44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0">
        <f aca="true" t="shared" si="7" ref="H22:H27">C22+D22+E22+F22-G22</f>
        <v>0</v>
      </c>
      <c r="I22" s="52">
        <v>0</v>
      </c>
      <c r="J22" s="52">
        <v>0</v>
      </c>
      <c r="K22" s="52">
        <v>0</v>
      </c>
      <c r="L22" s="52">
        <v>0</v>
      </c>
      <c r="M22" s="65">
        <f aca="true" t="shared" si="8" ref="M22:M27">H22-(I22+J22+K22+L22)</f>
        <v>0</v>
      </c>
      <c r="N22" s="52">
        <v>0</v>
      </c>
      <c r="O22" s="83"/>
    </row>
    <row r="23" spans="1:15" ht="22.5" customHeight="1">
      <c r="A23" s="82">
        <f t="shared" si="1"/>
        <v>18</v>
      </c>
      <c r="B23" s="151" t="s">
        <v>45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0">
        <f t="shared" si="7"/>
        <v>0</v>
      </c>
      <c r="I23" s="52">
        <v>0</v>
      </c>
      <c r="J23" s="52">
        <v>0</v>
      </c>
      <c r="K23" s="52">
        <v>0</v>
      </c>
      <c r="L23" s="52">
        <v>0</v>
      </c>
      <c r="M23" s="65">
        <f t="shared" si="8"/>
        <v>0</v>
      </c>
      <c r="N23" s="52">
        <v>0</v>
      </c>
      <c r="O23" s="83"/>
    </row>
    <row r="24" spans="1:15" ht="22.5" customHeight="1">
      <c r="A24" s="82">
        <f t="shared" si="1"/>
        <v>19</v>
      </c>
      <c r="B24" s="151" t="s">
        <v>46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0">
        <f t="shared" si="7"/>
        <v>0</v>
      </c>
      <c r="I24" s="52">
        <v>0</v>
      </c>
      <c r="J24" s="52">
        <v>0</v>
      </c>
      <c r="K24" s="52">
        <v>0</v>
      </c>
      <c r="L24" s="52">
        <v>0</v>
      </c>
      <c r="M24" s="65">
        <f t="shared" si="8"/>
        <v>0</v>
      </c>
      <c r="N24" s="52">
        <v>0</v>
      </c>
      <c r="O24" s="83"/>
    </row>
    <row r="25" spans="1:15" ht="22.5" customHeight="1">
      <c r="A25" s="82">
        <f t="shared" si="1"/>
        <v>20</v>
      </c>
      <c r="B25" s="47" t="s">
        <v>37</v>
      </c>
      <c r="C25" s="52">
        <v>3995.22</v>
      </c>
      <c r="D25" s="52">
        <v>0</v>
      </c>
      <c r="E25" s="52">
        <v>0</v>
      </c>
      <c r="F25" s="52">
        <v>63593.98</v>
      </c>
      <c r="G25" s="52">
        <v>45567.28</v>
      </c>
      <c r="H25" s="50">
        <f>C25+D25+E25+F25-G25</f>
        <v>22021.92</v>
      </c>
      <c r="I25" s="52">
        <v>0</v>
      </c>
      <c r="J25" s="52">
        <v>0</v>
      </c>
      <c r="K25" s="52">
        <f>H25-I25-L25</f>
        <v>22021.92</v>
      </c>
      <c r="L25" s="52">
        <v>0</v>
      </c>
      <c r="M25" s="65">
        <f t="shared" si="8"/>
        <v>0</v>
      </c>
      <c r="N25" s="52">
        <v>0</v>
      </c>
      <c r="O25" s="83"/>
    </row>
    <row r="26" spans="1:15" ht="22.5" customHeight="1">
      <c r="A26" s="82">
        <f t="shared" si="1"/>
        <v>21</v>
      </c>
      <c r="B26" s="47" t="s">
        <v>38</v>
      </c>
      <c r="C26" s="52">
        <v>68144.74</v>
      </c>
      <c r="D26" s="52">
        <v>0</v>
      </c>
      <c r="E26" s="52">
        <v>0</v>
      </c>
      <c r="F26" s="52">
        <v>0</v>
      </c>
      <c r="G26" s="52">
        <v>68030.79</v>
      </c>
      <c r="H26" s="50">
        <f>C26+D26+E26+F26-G26</f>
        <v>113.95000000001164</v>
      </c>
      <c r="I26" s="52">
        <v>0</v>
      </c>
      <c r="J26" s="52">
        <v>0</v>
      </c>
      <c r="K26" s="52">
        <f>H26-I26-L26</f>
        <v>113.95000000001164</v>
      </c>
      <c r="L26" s="52">
        <v>0</v>
      </c>
      <c r="M26" s="65">
        <f t="shared" si="8"/>
        <v>0</v>
      </c>
      <c r="N26" s="52">
        <v>0</v>
      </c>
      <c r="O26" s="83"/>
    </row>
    <row r="27" spans="1:15" ht="22.5" customHeight="1">
      <c r="A27" s="82">
        <f t="shared" si="1"/>
        <v>22</v>
      </c>
      <c r="B27" s="151" t="s">
        <v>47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0">
        <f t="shared" si="7"/>
        <v>0</v>
      </c>
      <c r="I27" s="52">
        <v>0</v>
      </c>
      <c r="J27" s="52">
        <v>0</v>
      </c>
      <c r="K27" s="52">
        <f>H27-I27-L27</f>
        <v>0</v>
      </c>
      <c r="L27" s="52">
        <v>0</v>
      </c>
      <c r="M27" s="65">
        <f t="shared" si="8"/>
        <v>0</v>
      </c>
      <c r="N27" s="186">
        <v>0</v>
      </c>
      <c r="O27" s="131"/>
    </row>
    <row r="28" spans="1:15" ht="37.5" customHeight="1">
      <c r="A28" s="82">
        <f t="shared" si="1"/>
        <v>23</v>
      </c>
      <c r="B28" s="97" t="s">
        <v>317</v>
      </c>
      <c r="C28" s="187">
        <f>C29+C30</f>
        <v>2972.84</v>
      </c>
      <c r="D28" s="187">
        <f aca="true" t="shared" si="9" ref="D28:N28">D29+D30</f>
        <v>0</v>
      </c>
      <c r="E28" s="187">
        <f t="shared" si="9"/>
        <v>0</v>
      </c>
      <c r="F28" s="187">
        <f t="shared" si="9"/>
        <v>6647.4</v>
      </c>
      <c r="G28" s="187">
        <f t="shared" si="9"/>
        <v>7492.95</v>
      </c>
      <c r="H28" s="187">
        <f t="shared" si="9"/>
        <v>2127.29</v>
      </c>
      <c r="I28" s="187">
        <f t="shared" si="9"/>
        <v>0</v>
      </c>
      <c r="J28" s="187">
        <f t="shared" si="9"/>
        <v>0</v>
      </c>
      <c r="K28" s="187">
        <f t="shared" si="9"/>
        <v>2127.29</v>
      </c>
      <c r="L28" s="187">
        <f t="shared" si="9"/>
        <v>0</v>
      </c>
      <c r="M28" s="187">
        <f t="shared" si="9"/>
        <v>0</v>
      </c>
      <c r="N28" s="187">
        <f t="shared" si="9"/>
        <v>0</v>
      </c>
      <c r="O28" s="131"/>
    </row>
    <row r="29" spans="1:15" ht="15.75">
      <c r="A29" s="82">
        <f t="shared" si="1"/>
        <v>24</v>
      </c>
      <c r="B29" s="47" t="s">
        <v>413</v>
      </c>
      <c r="C29" s="52">
        <v>2109.8</v>
      </c>
      <c r="D29" s="52">
        <v>0</v>
      </c>
      <c r="E29" s="52">
        <v>0</v>
      </c>
      <c r="F29" s="52">
        <v>1274.7</v>
      </c>
      <c r="G29" s="52">
        <v>3384.5</v>
      </c>
      <c r="H29" s="50">
        <f>C29+D29+E29+F29-G29</f>
        <v>0</v>
      </c>
      <c r="I29" s="52">
        <v>0</v>
      </c>
      <c r="J29" s="52">
        <v>0</v>
      </c>
      <c r="K29" s="52">
        <f>H29-I29-L29</f>
        <v>0</v>
      </c>
      <c r="L29" s="52">
        <v>0</v>
      </c>
      <c r="M29" s="65">
        <f>H29-(I29+J29+K29+L29)</f>
        <v>0</v>
      </c>
      <c r="N29" s="52">
        <v>0</v>
      </c>
      <c r="O29" s="83"/>
    </row>
    <row r="30" spans="1:15" ht="15.75">
      <c r="A30" s="82">
        <f t="shared" si="1"/>
        <v>25</v>
      </c>
      <c r="B30" s="47" t="s">
        <v>127</v>
      </c>
      <c r="C30" s="52">
        <v>863.04</v>
      </c>
      <c r="D30" s="52">
        <v>0</v>
      </c>
      <c r="E30" s="52">
        <v>0</v>
      </c>
      <c r="F30" s="52">
        <v>5372.7</v>
      </c>
      <c r="G30" s="52">
        <v>4108.45</v>
      </c>
      <c r="H30" s="50">
        <f>C30+D30+E30+F30-G30</f>
        <v>2127.29</v>
      </c>
      <c r="I30" s="52">
        <v>0</v>
      </c>
      <c r="J30" s="52">
        <v>0</v>
      </c>
      <c r="K30" s="52">
        <f>H30-I30-L30</f>
        <v>2127.29</v>
      </c>
      <c r="L30" s="52">
        <v>0</v>
      </c>
      <c r="M30" s="65">
        <f>H30-(I30+J30+K30+L30)</f>
        <v>0</v>
      </c>
      <c r="N30" s="52">
        <v>0</v>
      </c>
      <c r="O30" s="83"/>
    </row>
    <row r="31" spans="1:15" ht="40.5" customHeight="1" thickBot="1">
      <c r="A31" s="94">
        <f t="shared" si="1"/>
        <v>26</v>
      </c>
      <c r="B31" s="69" t="s">
        <v>328</v>
      </c>
      <c r="C31" s="188">
        <f>C20+C21+C28</f>
        <v>714280.9299999999</v>
      </c>
      <c r="D31" s="188">
        <f aca="true" t="shared" si="10" ref="D31:N31">D20+D21+D28</f>
        <v>0</v>
      </c>
      <c r="E31" s="188">
        <f t="shared" si="10"/>
        <v>2.56</v>
      </c>
      <c r="F31" s="188">
        <f t="shared" si="10"/>
        <v>9044493.38</v>
      </c>
      <c r="G31" s="188">
        <f t="shared" si="10"/>
        <v>7900683.67</v>
      </c>
      <c r="H31" s="188">
        <f>H20+H21+H28</f>
        <v>1858093.1999999993</v>
      </c>
      <c r="I31" s="188">
        <f t="shared" si="10"/>
        <v>77449.69</v>
      </c>
      <c r="J31" s="188">
        <f t="shared" si="10"/>
        <v>0</v>
      </c>
      <c r="K31" s="188">
        <f>K20+K21+K28</f>
        <v>1523455.4999999993</v>
      </c>
      <c r="L31" s="188">
        <f t="shared" si="10"/>
        <v>257188.00999999998</v>
      </c>
      <c r="M31" s="188">
        <f t="shared" si="10"/>
        <v>0</v>
      </c>
      <c r="N31" s="188">
        <f t="shared" si="10"/>
        <v>0</v>
      </c>
      <c r="O31" s="84"/>
    </row>
  </sheetData>
  <sheetProtection/>
  <mergeCells count="13">
    <mergeCell ref="H3:H4"/>
    <mergeCell ref="I3:M3"/>
    <mergeCell ref="A1:O1"/>
    <mergeCell ref="A2:O2"/>
    <mergeCell ref="O3:O4"/>
    <mergeCell ref="A3:A4"/>
    <mergeCell ref="B3:B4"/>
    <mergeCell ref="C3:C4"/>
    <mergeCell ref="N3:N4"/>
    <mergeCell ref="D3:D4"/>
    <mergeCell ref="E3:E4"/>
    <mergeCell ref="F3:F4"/>
    <mergeCell ref="G3:G4"/>
  </mergeCells>
  <printOptions/>
  <pageMargins left="0.2362204724409449" right="0.17" top="0.5905511811023623" bottom="0.6299212598425197" header="0.5118110236220472" footer="0.3937007874015748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2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" sqref="I4"/>
    </sheetView>
  </sheetViews>
  <sheetFormatPr defaultColWidth="9.140625" defaultRowHeight="12.75"/>
  <cols>
    <col min="1" max="1" width="7.421875" style="85" customWidth="1"/>
    <col min="2" max="2" width="34.8515625" style="80" customWidth="1"/>
    <col min="3" max="3" width="15.28125" style="80" customWidth="1"/>
    <col min="4" max="4" width="14.140625" style="80" customWidth="1"/>
    <col min="5" max="5" width="16.57421875" style="80" customWidth="1"/>
    <col min="6" max="6" width="16.00390625" style="80" customWidth="1"/>
    <col min="7" max="7" width="15.421875" style="80" customWidth="1"/>
    <col min="8" max="8" width="17.28125" style="80" customWidth="1"/>
    <col min="9" max="9" width="17.00390625" style="80" customWidth="1"/>
    <col min="10" max="10" width="17.8515625" style="80" customWidth="1"/>
    <col min="11" max="11" width="26.8515625" style="80" customWidth="1"/>
    <col min="12" max="16384" width="9.140625" style="80" customWidth="1"/>
  </cols>
  <sheetData>
    <row r="1" spans="1:11" ht="48.75" customHeight="1">
      <c r="A1" s="592" t="s">
        <v>1089</v>
      </c>
      <c r="B1" s="593"/>
      <c r="C1" s="593"/>
      <c r="D1" s="593"/>
      <c r="E1" s="593"/>
      <c r="F1" s="593"/>
      <c r="G1" s="593"/>
      <c r="H1" s="593"/>
      <c r="I1" s="593"/>
      <c r="J1" s="593"/>
      <c r="K1" s="594"/>
    </row>
    <row r="2" spans="1:11" ht="34.5" customHeight="1">
      <c r="A2" s="517" t="s">
        <v>473</v>
      </c>
      <c r="B2" s="518"/>
      <c r="C2" s="518"/>
      <c r="D2" s="518"/>
      <c r="E2" s="518"/>
      <c r="F2" s="518"/>
      <c r="G2" s="518"/>
      <c r="H2" s="518"/>
      <c r="I2" s="518"/>
      <c r="J2" s="518"/>
      <c r="K2" s="519"/>
    </row>
    <row r="3" spans="1:11" ht="28.5" customHeight="1">
      <c r="A3" s="590" t="s">
        <v>33</v>
      </c>
      <c r="B3" s="531" t="s">
        <v>32</v>
      </c>
      <c r="C3" s="584" t="s">
        <v>881</v>
      </c>
      <c r="D3" s="580" t="s">
        <v>882</v>
      </c>
      <c r="E3" s="584" t="s">
        <v>883</v>
      </c>
      <c r="F3" s="584" t="s">
        <v>884</v>
      </c>
      <c r="G3" s="584" t="s">
        <v>885</v>
      </c>
      <c r="H3" s="584" t="s">
        <v>1088</v>
      </c>
      <c r="I3" s="584"/>
      <c r="J3" s="584"/>
      <c r="K3" s="589" t="s">
        <v>156</v>
      </c>
    </row>
    <row r="4" spans="1:11" ht="94.5" customHeight="1">
      <c r="A4" s="590"/>
      <c r="B4" s="531"/>
      <c r="C4" s="584"/>
      <c r="D4" s="581"/>
      <c r="E4" s="584"/>
      <c r="F4" s="584"/>
      <c r="G4" s="584"/>
      <c r="H4" s="115" t="s">
        <v>886</v>
      </c>
      <c r="I4" s="115" t="s">
        <v>887</v>
      </c>
      <c r="J4" s="115" t="s">
        <v>888</v>
      </c>
      <c r="K4" s="589"/>
    </row>
    <row r="5" spans="1:11" s="81" customFormat="1" ht="35.25" customHeight="1">
      <c r="A5" s="158"/>
      <c r="B5" s="117"/>
      <c r="C5" s="116" t="s">
        <v>157</v>
      </c>
      <c r="D5" s="116" t="s">
        <v>158</v>
      </c>
      <c r="E5" s="116" t="s">
        <v>159</v>
      </c>
      <c r="F5" s="116" t="s">
        <v>165</v>
      </c>
      <c r="G5" s="116" t="s">
        <v>276</v>
      </c>
      <c r="H5" s="116" t="s">
        <v>161</v>
      </c>
      <c r="I5" s="116" t="s">
        <v>162</v>
      </c>
      <c r="J5" s="116" t="s">
        <v>107</v>
      </c>
      <c r="K5" s="161" t="s">
        <v>164</v>
      </c>
    </row>
    <row r="6" spans="1:11" ht="47.25">
      <c r="A6" s="82">
        <v>1</v>
      </c>
      <c r="B6" s="46" t="s">
        <v>238</v>
      </c>
      <c r="C6" s="50">
        <f>C7</f>
        <v>404917.66</v>
      </c>
      <c r="D6" s="50">
        <f aca="true" t="shared" si="0" ref="D6:J6">D7</f>
        <v>-2.56</v>
      </c>
      <c r="E6" s="50">
        <f t="shared" si="0"/>
        <v>645069</v>
      </c>
      <c r="F6" s="50">
        <f t="shared" si="0"/>
        <v>686958.41</v>
      </c>
      <c r="G6" s="50">
        <f t="shared" si="0"/>
        <v>363025.69000000006</v>
      </c>
      <c r="H6" s="50">
        <f t="shared" si="0"/>
        <v>0</v>
      </c>
      <c r="I6" s="50">
        <f t="shared" si="0"/>
        <v>363025.69</v>
      </c>
      <c r="J6" s="50">
        <f t="shared" si="0"/>
        <v>0</v>
      </c>
      <c r="K6" s="86"/>
    </row>
    <row r="7" spans="1:11" ht="15.75">
      <c r="A7" s="82">
        <f aca="true" t="shared" si="1" ref="A7:A22">A6+1</f>
        <v>2</v>
      </c>
      <c r="B7" s="26" t="s">
        <v>138</v>
      </c>
      <c r="C7" s="52">
        <v>404917.66</v>
      </c>
      <c r="D7" s="52">
        <v>-2.56</v>
      </c>
      <c r="E7" s="52">
        <v>645069</v>
      </c>
      <c r="F7" s="52">
        <v>686958.41</v>
      </c>
      <c r="G7" s="50">
        <f>C7+D7+E7-F7</f>
        <v>363025.69000000006</v>
      </c>
      <c r="H7" s="52"/>
      <c r="I7" s="52">
        <v>363025.69</v>
      </c>
      <c r="J7" s="65">
        <f>+G7-H7-I7</f>
        <v>0</v>
      </c>
      <c r="K7" s="86"/>
    </row>
    <row r="8" spans="1:11" ht="50.25" customHeight="1">
      <c r="A8" s="82">
        <f t="shared" si="1"/>
        <v>3</v>
      </c>
      <c r="B8" s="46" t="s">
        <v>329</v>
      </c>
      <c r="C8" s="50">
        <f>SUM(C9:C13)</f>
        <v>72429.12</v>
      </c>
      <c r="D8" s="50">
        <f>SUM(D9:D13)</f>
        <v>-0.03</v>
      </c>
      <c r="E8" s="50">
        <f aca="true" t="shared" si="2" ref="E8:J8">SUM(E9:E13)</f>
        <v>31746</v>
      </c>
      <c r="F8" s="50">
        <f t="shared" si="2"/>
        <v>97054.77</v>
      </c>
      <c r="G8" s="50">
        <f t="shared" si="2"/>
        <v>7120.32</v>
      </c>
      <c r="H8" s="50">
        <f t="shared" si="2"/>
        <v>0</v>
      </c>
      <c r="I8" s="50">
        <f t="shared" si="2"/>
        <v>7120.32</v>
      </c>
      <c r="J8" s="50">
        <f t="shared" si="2"/>
        <v>1.1368683772161603E-12</v>
      </c>
      <c r="K8" s="86"/>
    </row>
    <row r="9" spans="1:11" ht="15.75">
      <c r="A9" s="82">
        <f t="shared" si="1"/>
        <v>4</v>
      </c>
      <c r="B9" s="26" t="s">
        <v>40</v>
      </c>
      <c r="C9" s="52">
        <v>0</v>
      </c>
      <c r="D9" s="52">
        <v>0</v>
      </c>
      <c r="E9" s="52">
        <v>0</v>
      </c>
      <c r="F9" s="52">
        <v>0</v>
      </c>
      <c r="G9" s="50">
        <f>C9+D9+E9-F9</f>
        <v>0</v>
      </c>
      <c r="H9" s="52">
        <v>0</v>
      </c>
      <c r="I9" s="52">
        <v>0</v>
      </c>
      <c r="J9" s="65">
        <f>+G9-H9-I9</f>
        <v>0</v>
      </c>
      <c r="K9" s="86"/>
    </row>
    <row r="10" spans="1:11" ht="15.75">
      <c r="A10" s="82">
        <f t="shared" si="1"/>
        <v>5</v>
      </c>
      <c r="B10" s="26" t="s">
        <v>140</v>
      </c>
      <c r="C10" s="52">
        <v>6970.12</v>
      </c>
      <c r="D10" s="52">
        <v>-0.03</v>
      </c>
      <c r="E10" s="52">
        <v>23697</v>
      </c>
      <c r="F10" s="52">
        <v>25915.61</v>
      </c>
      <c r="G10" s="50">
        <f>C10+D10+E10-F10</f>
        <v>4751.48</v>
      </c>
      <c r="H10" s="52">
        <v>0</v>
      </c>
      <c r="I10" s="52">
        <v>4751.48</v>
      </c>
      <c r="J10" s="65">
        <f>+G10-H10-I10</f>
        <v>0</v>
      </c>
      <c r="K10" s="86"/>
    </row>
    <row r="11" spans="1:11" ht="15.75">
      <c r="A11" s="82">
        <f t="shared" si="1"/>
        <v>6</v>
      </c>
      <c r="B11" s="26" t="s">
        <v>141</v>
      </c>
      <c r="C11" s="52">
        <v>53537.89</v>
      </c>
      <c r="D11" s="52">
        <v>0</v>
      </c>
      <c r="E11" s="52">
        <v>0</v>
      </c>
      <c r="F11" s="52">
        <v>53105.92</v>
      </c>
      <c r="G11" s="50">
        <f>C11+D11+E11-F11</f>
        <v>431.97000000000116</v>
      </c>
      <c r="H11" s="52">
        <v>0</v>
      </c>
      <c r="I11" s="52">
        <v>431.97</v>
      </c>
      <c r="J11" s="65">
        <f>+G11-H11-I11</f>
        <v>1.1368683772161603E-12</v>
      </c>
      <c r="K11" s="86"/>
    </row>
    <row r="12" spans="1:11" ht="15.75">
      <c r="A12" s="82">
        <f t="shared" si="1"/>
        <v>7</v>
      </c>
      <c r="B12" s="26" t="s">
        <v>142</v>
      </c>
      <c r="C12" s="52">
        <v>0</v>
      </c>
      <c r="D12" s="52">
        <v>0</v>
      </c>
      <c r="E12" s="52">
        <v>0</v>
      </c>
      <c r="F12" s="52">
        <v>0</v>
      </c>
      <c r="G12" s="50">
        <f>C12+D12+E12-F12</f>
        <v>0</v>
      </c>
      <c r="H12" s="52">
        <v>0</v>
      </c>
      <c r="I12" s="52">
        <v>0</v>
      </c>
      <c r="J12" s="65">
        <f>+G12-H12-I12</f>
        <v>0</v>
      </c>
      <c r="K12" s="86"/>
    </row>
    <row r="13" spans="1:11" ht="15.75">
      <c r="A13" s="82">
        <f t="shared" si="1"/>
        <v>8</v>
      </c>
      <c r="B13" s="26" t="s">
        <v>428</v>
      </c>
      <c r="C13" s="52">
        <v>11921.11</v>
      </c>
      <c r="D13" s="52">
        <v>0</v>
      </c>
      <c r="E13" s="52">
        <v>8049</v>
      </c>
      <c r="F13" s="52">
        <v>18033.24</v>
      </c>
      <c r="G13" s="50">
        <f>C13+D13+E13-F13</f>
        <v>1936.869999999999</v>
      </c>
      <c r="H13" s="52">
        <v>0</v>
      </c>
      <c r="I13" s="52">
        <v>1936.87</v>
      </c>
      <c r="J13" s="65">
        <f>+G13-H13-I13</f>
        <v>0</v>
      </c>
      <c r="K13" s="86"/>
    </row>
    <row r="14" spans="1:11" ht="31.5">
      <c r="A14" s="82">
        <f t="shared" si="1"/>
        <v>9</v>
      </c>
      <c r="B14" s="46" t="s">
        <v>240</v>
      </c>
      <c r="C14" s="50">
        <f aca="true" t="shared" si="3" ref="C14:J14">+C15</f>
        <v>3147.45</v>
      </c>
      <c r="D14" s="50">
        <f t="shared" si="3"/>
        <v>0</v>
      </c>
      <c r="E14" s="50">
        <f t="shared" si="3"/>
        <v>0</v>
      </c>
      <c r="F14" s="50">
        <f t="shared" si="3"/>
        <v>3147.45</v>
      </c>
      <c r="G14" s="50">
        <f t="shared" si="3"/>
        <v>0</v>
      </c>
      <c r="H14" s="50">
        <f t="shared" si="3"/>
        <v>0</v>
      </c>
      <c r="I14" s="50">
        <f t="shared" si="3"/>
        <v>0</v>
      </c>
      <c r="J14" s="50">
        <f t="shared" si="3"/>
        <v>0</v>
      </c>
      <c r="K14" s="86"/>
    </row>
    <row r="15" spans="1:11" ht="15.75">
      <c r="A15" s="82">
        <f t="shared" si="1"/>
        <v>10</v>
      </c>
      <c r="B15" s="26" t="s">
        <v>429</v>
      </c>
      <c r="C15" s="52">
        <v>3147.45</v>
      </c>
      <c r="D15" s="52">
        <v>0</v>
      </c>
      <c r="E15" s="52">
        <v>0</v>
      </c>
      <c r="F15" s="52">
        <v>3147.45</v>
      </c>
      <c r="G15" s="50">
        <f>C15+D15+E15-F15</f>
        <v>0</v>
      </c>
      <c r="H15" s="52">
        <v>0</v>
      </c>
      <c r="I15" s="52">
        <v>0</v>
      </c>
      <c r="J15" s="65">
        <f>+G15-H15-I15</f>
        <v>0</v>
      </c>
      <c r="K15" s="86"/>
    </row>
    <row r="16" spans="1:11" ht="33" customHeight="1">
      <c r="A16" s="82">
        <f t="shared" si="1"/>
        <v>11</v>
      </c>
      <c r="B16" s="97" t="s">
        <v>330</v>
      </c>
      <c r="C16" s="65">
        <f aca="true" t="shared" si="4" ref="C16:J16">C6+C8+C14</f>
        <v>480494.23</v>
      </c>
      <c r="D16" s="65">
        <f t="shared" si="4"/>
        <v>-2.59</v>
      </c>
      <c r="E16" s="65">
        <f t="shared" si="4"/>
        <v>676815</v>
      </c>
      <c r="F16" s="65">
        <f t="shared" si="4"/>
        <v>787160.63</v>
      </c>
      <c r="G16" s="65">
        <f t="shared" si="4"/>
        <v>370146.01000000007</v>
      </c>
      <c r="H16" s="65">
        <f t="shared" si="4"/>
        <v>0</v>
      </c>
      <c r="I16" s="65">
        <f t="shared" si="4"/>
        <v>370146.01</v>
      </c>
      <c r="J16" s="65">
        <f t="shared" si="4"/>
        <v>1.1368683772161603E-12</v>
      </c>
      <c r="K16" s="86"/>
    </row>
    <row r="17" spans="1:11" ht="45" customHeight="1">
      <c r="A17" s="82">
        <f t="shared" si="1"/>
        <v>12</v>
      </c>
      <c r="B17" s="97" t="s">
        <v>244</v>
      </c>
      <c r="C17" s="65">
        <f>SUM(C18:C21)</f>
        <v>74951.87</v>
      </c>
      <c r="D17" s="65">
        <f aca="true" t="shared" si="5" ref="D17:J17">SUM(D18:D21)</f>
        <v>0</v>
      </c>
      <c r="E17" s="65">
        <f t="shared" si="5"/>
        <v>0</v>
      </c>
      <c r="F17" s="65">
        <f t="shared" si="5"/>
        <v>74951.85</v>
      </c>
      <c r="G17" s="65">
        <f t="shared" si="5"/>
        <v>0.01999999998952262</v>
      </c>
      <c r="H17" s="65">
        <f t="shared" si="5"/>
        <v>0</v>
      </c>
      <c r="I17" s="65">
        <f t="shared" si="5"/>
        <v>0</v>
      </c>
      <c r="J17" s="65">
        <f t="shared" si="5"/>
        <v>0.01999999998952262</v>
      </c>
      <c r="K17" s="86"/>
    </row>
    <row r="18" spans="1:11" ht="26.25" customHeight="1">
      <c r="A18" s="82">
        <f t="shared" si="1"/>
        <v>13</v>
      </c>
      <c r="B18" s="26" t="s">
        <v>45</v>
      </c>
      <c r="C18" s="52">
        <v>0</v>
      </c>
      <c r="D18" s="52">
        <v>0</v>
      </c>
      <c r="E18" s="52">
        <v>0</v>
      </c>
      <c r="F18" s="52">
        <v>0</v>
      </c>
      <c r="G18" s="50">
        <f>C18+D18+E18-F18</f>
        <v>0</v>
      </c>
      <c r="H18" s="52">
        <v>0</v>
      </c>
      <c r="I18" s="52">
        <v>0</v>
      </c>
      <c r="J18" s="65">
        <f>+G18-H18-I18</f>
        <v>0</v>
      </c>
      <c r="K18" s="86"/>
    </row>
    <row r="19" spans="1:11" ht="15.75">
      <c r="A19" s="82">
        <f t="shared" si="1"/>
        <v>14</v>
      </c>
      <c r="B19" s="26" t="s">
        <v>46</v>
      </c>
      <c r="C19" s="52">
        <v>0</v>
      </c>
      <c r="D19" s="52">
        <v>0</v>
      </c>
      <c r="E19" s="52">
        <v>0</v>
      </c>
      <c r="F19" s="52">
        <v>0</v>
      </c>
      <c r="G19" s="50">
        <f>C19+D19+E19-F19</f>
        <v>0</v>
      </c>
      <c r="H19" s="52">
        <v>0</v>
      </c>
      <c r="I19" s="52">
        <v>0</v>
      </c>
      <c r="J19" s="65">
        <f>+G19-H19-I19</f>
        <v>0</v>
      </c>
      <c r="K19" s="86"/>
    </row>
    <row r="20" spans="1:11" ht="15.75">
      <c r="A20" s="82">
        <f t="shared" si="1"/>
        <v>15</v>
      </c>
      <c r="B20" s="26" t="s">
        <v>37</v>
      </c>
      <c r="C20" s="52">
        <v>0</v>
      </c>
      <c r="D20" s="52">
        <v>0</v>
      </c>
      <c r="E20" s="52">
        <v>0</v>
      </c>
      <c r="F20" s="52">
        <v>0</v>
      </c>
      <c r="G20" s="50">
        <f>C20+D20+E20-F20</f>
        <v>0</v>
      </c>
      <c r="H20" s="52">
        <v>0</v>
      </c>
      <c r="I20" s="52">
        <v>0</v>
      </c>
      <c r="J20" s="65">
        <f>+G20-H20-I20</f>
        <v>0</v>
      </c>
      <c r="K20" s="86"/>
    </row>
    <row r="21" spans="1:11" ht="15.75">
      <c r="A21" s="82">
        <f t="shared" si="1"/>
        <v>16</v>
      </c>
      <c r="B21" s="47" t="s">
        <v>38</v>
      </c>
      <c r="C21" s="52">
        <v>74951.87</v>
      </c>
      <c r="D21" s="52">
        <v>0</v>
      </c>
      <c r="E21" s="52">
        <v>0</v>
      </c>
      <c r="F21" s="52">
        <v>74951.85</v>
      </c>
      <c r="G21" s="50">
        <f>C21+D21+E21-F21</f>
        <v>0.01999999998952262</v>
      </c>
      <c r="H21" s="52">
        <v>0</v>
      </c>
      <c r="I21" s="52">
        <v>0</v>
      </c>
      <c r="J21" s="65">
        <f>+G21-H21-I21</f>
        <v>0.01999999998952262</v>
      </c>
      <c r="K21" s="86"/>
    </row>
    <row r="22" spans="1:11" ht="32.25" thickBot="1">
      <c r="A22" s="82">
        <f t="shared" si="1"/>
        <v>17</v>
      </c>
      <c r="B22" s="69" t="s">
        <v>245</v>
      </c>
      <c r="C22" s="188">
        <f aca="true" t="shared" si="6" ref="C22:J22">+C16+C17</f>
        <v>555446.1</v>
      </c>
      <c r="D22" s="188">
        <f t="shared" si="6"/>
        <v>-2.59</v>
      </c>
      <c r="E22" s="188">
        <f t="shared" si="6"/>
        <v>676815</v>
      </c>
      <c r="F22" s="188">
        <f t="shared" si="6"/>
        <v>862112.48</v>
      </c>
      <c r="G22" s="188">
        <f t="shared" si="6"/>
        <v>370146.03</v>
      </c>
      <c r="H22" s="188">
        <f t="shared" si="6"/>
        <v>0</v>
      </c>
      <c r="I22" s="188">
        <f t="shared" si="6"/>
        <v>370146.01</v>
      </c>
      <c r="J22" s="188">
        <f t="shared" si="6"/>
        <v>0.01999999999065949</v>
      </c>
      <c r="K22" s="87"/>
    </row>
  </sheetData>
  <sheetProtection/>
  <mergeCells count="11">
    <mergeCell ref="G3:G4"/>
    <mergeCell ref="A1:K1"/>
    <mergeCell ref="A2:K2"/>
    <mergeCell ref="H3:J3"/>
    <mergeCell ref="K3:K4"/>
    <mergeCell ref="D3:D4"/>
    <mergeCell ref="A3:A4"/>
    <mergeCell ref="B3:B4"/>
    <mergeCell ref="C3:C4"/>
    <mergeCell ref="E3:E4"/>
    <mergeCell ref="F3:F4"/>
  </mergeCells>
  <printOptions/>
  <pageMargins left="0.51" right="0.38" top="0.984251968503937" bottom="0.69" header="0.5118110236220472" footer="0.5118110236220472"/>
  <pageSetup fitToHeight="1" fitToWidth="1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22"/>
  <sheetViews>
    <sheetView zoomScale="110" zoomScaleNormal="110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2" sqref="E22"/>
    </sheetView>
  </sheetViews>
  <sheetFormatPr defaultColWidth="9.140625" defaultRowHeight="12.75"/>
  <cols>
    <col min="1" max="1" width="10.57421875" style="12" customWidth="1"/>
    <col min="2" max="2" width="41.8515625" style="77" customWidth="1"/>
    <col min="3" max="3" width="28.421875" style="11" customWidth="1"/>
    <col min="4" max="4" width="52.7109375" style="11" customWidth="1"/>
    <col min="5" max="16384" width="9.140625" style="11" customWidth="1"/>
  </cols>
  <sheetData>
    <row r="1" spans="1:4" ht="49.5" customHeight="1">
      <c r="A1" s="595" t="s">
        <v>889</v>
      </c>
      <c r="B1" s="596"/>
      <c r="C1" s="596"/>
      <c r="D1" s="597"/>
    </row>
    <row r="2" spans="1:4" ht="34.5" customHeight="1">
      <c r="A2" s="517" t="s">
        <v>472</v>
      </c>
      <c r="B2" s="518"/>
      <c r="C2" s="518"/>
      <c r="D2" s="519"/>
    </row>
    <row r="3" spans="1:4" ht="31.5">
      <c r="A3" s="130" t="s">
        <v>33</v>
      </c>
      <c r="B3" s="73" t="s">
        <v>167</v>
      </c>
      <c r="C3" s="118" t="s">
        <v>1090</v>
      </c>
      <c r="D3" s="34" t="s">
        <v>156</v>
      </c>
    </row>
    <row r="4" spans="1:4" s="13" customFormat="1" ht="18" customHeight="1">
      <c r="A4" s="126"/>
      <c r="B4" s="129" t="s">
        <v>157</v>
      </c>
      <c r="C4" s="107" t="s">
        <v>158</v>
      </c>
      <c r="D4" s="108" t="s">
        <v>159</v>
      </c>
    </row>
    <row r="5" spans="1:4" s="13" customFormat="1" ht="31.5">
      <c r="A5" s="126">
        <v>1</v>
      </c>
      <c r="B5" s="73" t="s">
        <v>280</v>
      </c>
      <c r="C5" s="65">
        <f>SUM(C6:C19)</f>
        <v>3288374.96</v>
      </c>
      <c r="D5" s="72"/>
    </row>
    <row r="6" spans="1:4" ht="15.75">
      <c r="A6" s="126">
        <v>2</v>
      </c>
      <c r="B6" s="62" t="s">
        <v>20</v>
      </c>
      <c r="C6" s="184">
        <v>0</v>
      </c>
      <c r="D6" s="149"/>
    </row>
    <row r="7" spans="1:4" ht="15.75">
      <c r="A7" s="126">
        <v>3</v>
      </c>
      <c r="B7" s="62" t="s">
        <v>21</v>
      </c>
      <c r="C7" s="184">
        <v>2228239.26</v>
      </c>
      <c r="D7" s="178"/>
    </row>
    <row r="8" spans="1:4" ht="15.75">
      <c r="A8" s="126">
        <v>4</v>
      </c>
      <c r="B8" s="134" t="s">
        <v>22</v>
      </c>
      <c r="C8" s="184">
        <v>0</v>
      </c>
      <c r="D8" s="149"/>
    </row>
    <row r="9" spans="1:4" ht="31.5">
      <c r="A9" s="126">
        <v>5</v>
      </c>
      <c r="B9" s="134" t="s">
        <v>447</v>
      </c>
      <c r="C9" s="184">
        <v>762841.1</v>
      </c>
      <c r="D9" s="149"/>
    </row>
    <row r="10" spans="1:4" ht="15.75">
      <c r="A10" s="126">
        <v>6</v>
      </c>
      <c r="B10" s="134" t="s">
        <v>145</v>
      </c>
      <c r="C10" s="184">
        <v>0</v>
      </c>
      <c r="D10" s="149"/>
    </row>
    <row r="11" spans="1:4" ht="15.75">
      <c r="A11" s="126">
        <v>7</v>
      </c>
      <c r="B11" s="134" t="s">
        <v>146</v>
      </c>
      <c r="C11" s="184">
        <v>4021.1</v>
      </c>
      <c r="D11" s="149"/>
    </row>
    <row r="12" spans="1:4" ht="31.5">
      <c r="A12" s="126">
        <v>8</v>
      </c>
      <c r="B12" s="134" t="s">
        <v>1094</v>
      </c>
      <c r="C12" s="184">
        <v>13124.15</v>
      </c>
      <c r="D12" s="149"/>
    </row>
    <row r="13" spans="1:4" ht="15.75">
      <c r="A13" s="126">
        <v>9</v>
      </c>
      <c r="B13" s="134" t="s">
        <v>448</v>
      </c>
      <c r="C13" s="184">
        <v>0</v>
      </c>
      <c r="D13" s="149"/>
    </row>
    <row r="14" spans="1:4" ht="15.75">
      <c r="A14" s="126">
        <v>10</v>
      </c>
      <c r="B14" s="134" t="s">
        <v>449</v>
      </c>
      <c r="C14" s="184">
        <v>0</v>
      </c>
      <c r="D14" s="149"/>
    </row>
    <row r="15" spans="1:4" ht="15.75">
      <c r="A15" s="126">
        <v>11</v>
      </c>
      <c r="B15" s="134" t="s">
        <v>450</v>
      </c>
      <c r="C15" s="184">
        <v>117171.6</v>
      </c>
      <c r="D15" s="178"/>
    </row>
    <row r="16" spans="1:4" ht="15.75">
      <c r="A16" s="126">
        <v>12</v>
      </c>
      <c r="B16" s="134" t="s">
        <v>451</v>
      </c>
      <c r="C16" s="184">
        <v>6952.38</v>
      </c>
      <c r="D16" s="178"/>
    </row>
    <row r="17" spans="1:4" ht="15.75">
      <c r="A17" s="126">
        <v>13</v>
      </c>
      <c r="B17" s="134" t="s">
        <v>452</v>
      </c>
      <c r="C17" s="184">
        <v>0</v>
      </c>
      <c r="D17" s="149"/>
    </row>
    <row r="18" spans="1:4" ht="15.75">
      <c r="A18" s="126">
        <v>14</v>
      </c>
      <c r="B18" s="134" t="s">
        <v>453</v>
      </c>
      <c r="C18" s="184">
        <v>0</v>
      </c>
      <c r="D18" s="149"/>
    </row>
    <row r="19" spans="1:4" ht="31.5">
      <c r="A19" s="126">
        <v>15</v>
      </c>
      <c r="B19" s="134" t="s">
        <v>0</v>
      </c>
      <c r="C19" s="184">
        <v>156025.37</v>
      </c>
      <c r="D19" s="149"/>
    </row>
    <row r="20" spans="1:4" ht="15.75">
      <c r="A20" s="126">
        <v>16</v>
      </c>
      <c r="B20" s="73" t="s">
        <v>180</v>
      </c>
      <c r="C20" s="184">
        <v>0</v>
      </c>
      <c r="D20" s="149"/>
    </row>
    <row r="21" spans="1:4" ht="15.75">
      <c r="A21" s="126">
        <v>17</v>
      </c>
      <c r="B21" s="133" t="s">
        <v>312</v>
      </c>
      <c r="C21" s="235">
        <v>0</v>
      </c>
      <c r="D21" s="179"/>
    </row>
    <row r="22" spans="1:4" ht="32.25" thickBot="1">
      <c r="A22" s="127">
        <v>18</v>
      </c>
      <c r="B22" s="98" t="s">
        <v>297</v>
      </c>
      <c r="C22" s="504">
        <f>+C5+C20+C21</f>
        <v>3288374.96</v>
      </c>
      <c r="D22" s="93"/>
    </row>
  </sheetData>
  <sheetProtection/>
  <mergeCells count="2">
    <mergeCell ref="A1:D1"/>
    <mergeCell ref="A2:D2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1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6" sqref="C16"/>
    </sheetView>
  </sheetViews>
  <sheetFormatPr defaultColWidth="9.140625" defaultRowHeight="12.75"/>
  <cols>
    <col min="1" max="1" width="9.57421875" style="3" customWidth="1"/>
    <col min="2" max="2" width="55.8515625" style="1" customWidth="1"/>
    <col min="3" max="3" width="18.421875" style="19" customWidth="1"/>
    <col min="4" max="4" width="17.421875" style="19" customWidth="1"/>
    <col min="5" max="5" width="18.140625" style="19" customWidth="1"/>
    <col min="6" max="16384" width="9.140625" style="1" customWidth="1"/>
  </cols>
  <sheetData>
    <row r="1" spans="1:7" ht="61.5" customHeight="1">
      <c r="A1" s="514" t="s">
        <v>890</v>
      </c>
      <c r="B1" s="520"/>
      <c r="C1" s="520"/>
      <c r="D1" s="520"/>
      <c r="E1" s="521"/>
      <c r="F1" s="7"/>
      <c r="G1" s="7"/>
    </row>
    <row r="2" spans="1:7" ht="34.5" customHeight="1">
      <c r="A2" s="517" t="s">
        <v>503</v>
      </c>
      <c r="B2" s="518"/>
      <c r="C2" s="518"/>
      <c r="D2" s="518"/>
      <c r="E2" s="519"/>
      <c r="F2" s="7"/>
      <c r="G2" s="7"/>
    </row>
    <row r="3" spans="1:5" s="10" customFormat="1" ht="46.5" customHeight="1">
      <c r="A3" s="29" t="s">
        <v>33</v>
      </c>
      <c r="B3" s="14" t="s">
        <v>204</v>
      </c>
      <c r="C3" s="14" t="s">
        <v>173</v>
      </c>
      <c r="D3" s="14" t="s">
        <v>174</v>
      </c>
      <c r="E3" s="28" t="s">
        <v>48</v>
      </c>
    </row>
    <row r="4" spans="1:5" s="10" customFormat="1" ht="16.5" customHeight="1">
      <c r="A4" s="29"/>
      <c r="B4" s="14"/>
      <c r="C4" s="14" t="s">
        <v>157</v>
      </c>
      <c r="D4" s="14" t="s">
        <v>158</v>
      </c>
      <c r="E4" s="28" t="s">
        <v>289</v>
      </c>
    </row>
    <row r="5" spans="1:5" s="10" customFormat="1" ht="17.25" customHeight="1">
      <c r="A5" s="29"/>
      <c r="B5" s="254" t="s">
        <v>246</v>
      </c>
      <c r="C5" s="71"/>
      <c r="D5" s="71"/>
      <c r="E5" s="163"/>
    </row>
    <row r="6" spans="1:5" s="10" customFormat="1" ht="17.25" customHeight="1">
      <c r="A6" s="162">
        <v>1</v>
      </c>
      <c r="B6" s="128" t="s">
        <v>617</v>
      </c>
      <c r="C6" s="50">
        <f>SUM(C7:C10)</f>
        <v>63593.98</v>
      </c>
      <c r="D6" s="50">
        <f>SUM(D7:D10)</f>
        <v>0</v>
      </c>
      <c r="E6" s="51">
        <f>C6+D6</f>
        <v>63593.98</v>
      </c>
    </row>
    <row r="7" spans="1:5" s="19" customFormat="1" ht="15.75">
      <c r="A7" s="30">
        <f>A6+1</f>
        <v>2</v>
      </c>
      <c r="B7" s="151" t="s">
        <v>414</v>
      </c>
      <c r="C7" s="52">
        <v>63593.98</v>
      </c>
      <c r="D7" s="184">
        <v>0</v>
      </c>
      <c r="E7" s="51">
        <f>C7+D7</f>
        <v>63593.98</v>
      </c>
    </row>
    <row r="8" spans="1:5" s="19" customFormat="1" ht="15.75">
      <c r="A8" s="30">
        <f>A7+1</f>
        <v>3</v>
      </c>
      <c r="B8" s="151" t="s">
        <v>611</v>
      </c>
      <c r="C8" s="184">
        <v>0</v>
      </c>
      <c r="D8" s="184">
        <v>0</v>
      </c>
      <c r="E8" s="51">
        <f aca="true" t="shared" si="0" ref="E8:E14">C8+D8</f>
        <v>0</v>
      </c>
    </row>
    <row r="9" spans="1:5" s="19" customFormat="1" ht="15.75">
      <c r="A9" s="30">
        <f>A8+1</f>
        <v>4</v>
      </c>
      <c r="B9" s="151" t="s">
        <v>614</v>
      </c>
      <c r="C9" s="184">
        <v>0</v>
      </c>
      <c r="D9" s="184">
        <v>0</v>
      </c>
      <c r="E9" s="51"/>
    </row>
    <row r="10" spans="1:5" s="19" customFormat="1" ht="15.75">
      <c r="A10" s="30">
        <f>A9+1</f>
        <v>5</v>
      </c>
      <c r="B10" s="151" t="s">
        <v>615</v>
      </c>
      <c r="C10" s="184">
        <v>0</v>
      </c>
      <c r="D10" s="184">
        <v>0</v>
      </c>
      <c r="E10" s="51">
        <f t="shared" si="0"/>
        <v>0</v>
      </c>
    </row>
    <row r="11" spans="1:5" ht="15.75">
      <c r="A11" s="42">
        <v>6</v>
      </c>
      <c r="B11" s="151" t="s">
        <v>273</v>
      </c>
      <c r="C11" s="186">
        <v>1274.7</v>
      </c>
      <c r="D11" s="184">
        <v>0</v>
      </c>
      <c r="E11" s="51">
        <f t="shared" si="0"/>
        <v>1274.7</v>
      </c>
    </row>
    <row r="12" spans="1:5" ht="15.75">
      <c r="A12" s="42">
        <v>7</v>
      </c>
      <c r="B12" s="151" t="s">
        <v>274</v>
      </c>
      <c r="C12" s="52">
        <v>5372.4</v>
      </c>
      <c r="D12" s="184">
        <v>0</v>
      </c>
      <c r="E12" s="51">
        <f t="shared" si="0"/>
        <v>5372.4</v>
      </c>
    </row>
    <row r="13" spans="1:5" ht="15.75">
      <c r="A13" s="42">
        <v>8</v>
      </c>
      <c r="B13" s="97" t="s">
        <v>618</v>
      </c>
      <c r="C13" s="187">
        <f>SUM(C14:C14)</f>
        <v>0</v>
      </c>
      <c r="D13" s="187">
        <f>SUM(D14:D14)</f>
        <v>0</v>
      </c>
      <c r="E13" s="51">
        <f t="shared" si="0"/>
        <v>0</v>
      </c>
    </row>
    <row r="14" spans="1:5" ht="15.75">
      <c r="A14" s="42" t="s">
        <v>616</v>
      </c>
      <c r="B14" s="151" t="s">
        <v>196</v>
      </c>
      <c r="C14" s="184">
        <v>0</v>
      </c>
      <c r="D14" s="184">
        <v>0</v>
      </c>
      <c r="E14" s="51">
        <f t="shared" si="0"/>
        <v>0</v>
      </c>
    </row>
    <row r="15" spans="1:5" ht="16.5" thickBot="1">
      <c r="A15" s="171">
        <v>9</v>
      </c>
      <c r="B15" s="172" t="s">
        <v>1075</v>
      </c>
      <c r="C15" s="66">
        <f>C6+C11+C12+C13</f>
        <v>70241.08</v>
      </c>
      <c r="D15" s="66">
        <f>D6+D13</f>
        <v>0</v>
      </c>
      <c r="E15" s="185">
        <f>E6+E11+E12+E13</f>
        <v>70241.08</v>
      </c>
    </row>
  </sheetData>
  <sheetProtection/>
  <mergeCells count="2">
    <mergeCell ref="A1:E1"/>
    <mergeCell ref="A2:E2"/>
  </mergeCells>
  <printOptions/>
  <pageMargins left="0.79" right="0.7480314960629921" top="0.984251968503937" bottom="0.7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1"/>
  <sheetViews>
    <sheetView workbookViewId="0" topLeftCell="A1">
      <selection activeCell="A75" sqref="A75"/>
    </sheetView>
  </sheetViews>
  <sheetFormatPr defaultColWidth="9.140625" defaultRowHeight="12.75"/>
  <cols>
    <col min="1" max="1" width="102.8515625" style="467" customWidth="1"/>
  </cols>
  <sheetData>
    <row r="1" ht="12.75">
      <c r="A1" s="696" t="s">
        <v>474</v>
      </c>
    </row>
    <row r="2" ht="12.75">
      <c r="A2" s="693"/>
    </row>
    <row r="3" ht="12.75">
      <c r="A3" s="697" t="s">
        <v>475</v>
      </c>
    </row>
    <row r="4" ht="63.75">
      <c r="A4" s="698" t="s">
        <v>476</v>
      </c>
    </row>
    <row r="5" ht="15.75" customHeight="1">
      <c r="A5" s="698" t="s">
        <v>100</v>
      </c>
    </row>
    <row r="6" ht="12.75">
      <c r="A6" s="693"/>
    </row>
    <row r="7" ht="12.75">
      <c r="A7" s="697" t="s">
        <v>477</v>
      </c>
    </row>
    <row r="8" ht="12.75">
      <c r="A8" s="693"/>
    </row>
    <row r="9" ht="12.75">
      <c r="A9" s="697" t="s">
        <v>82</v>
      </c>
    </row>
    <row r="10" ht="12.75">
      <c r="A10" s="693"/>
    </row>
    <row r="11" ht="51">
      <c r="A11" s="699" t="s">
        <v>83</v>
      </c>
    </row>
    <row r="12" ht="40.5" customHeight="1">
      <c r="A12" s="700" t="s">
        <v>478</v>
      </c>
    </row>
    <row r="13" ht="12.75">
      <c r="A13" s="701"/>
    </row>
    <row r="14" ht="41.25" customHeight="1">
      <c r="A14" s="698" t="s">
        <v>84</v>
      </c>
    </row>
    <row r="15" ht="12.75">
      <c r="A15" s="698"/>
    </row>
    <row r="16" ht="12.75">
      <c r="A16" s="697" t="s">
        <v>479</v>
      </c>
    </row>
    <row r="17" ht="25.5">
      <c r="A17" s="699" t="s">
        <v>85</v>
      </c>
    </row>
    <row r="18" ht="12.75">
      <c r="A18" s="698"/>
    </row>
    <row r="19" ht="25.5">
      <c r="A19" s="699" t="s">
        <v>86</v>
      </c>
    </row>
    <row r="20" ht="12.75">
      <c r="A20" s="698"/>
    </row>
    <row r="21" ht="38.25">
      <c r="A21" s="699" t="s">
        <v>87</v>
      </c>
    </row>
    <row r="22" ht="12.75">
      <c r="A22" s="698"/>
    </row>
    <row r="23" ht="63.75">
      <c r="A23" s="698" t="s">
        <v>480</v>
      </c>
    </row>
    <row r="24" ht="12.75">
      <c r="A24" s="698"/>
    </row>
    <row r="25" ht="12.75">
      <c r="A25" s="702"/>
    </row>
    <row r="26" ht="12.75">
      <c r="A26" s="697" t="s">
        <v>481</v>
      </c>
    </row>
    <row r="27" ht="12.75">
      <c r="A27" s="693"/>
    </row>
    <row r="28" ht="12.75">
      <c r="A28" s="697" t="s">
        <v>88</v>
      </c>
    </row>
    <row r="29" ht="12.75">
      <c r="A29" s="697" t="s">
        <v>89</v>
      </c>
    </row>
    <row r="30" ht="12.75">
      <c r="A30" s="697" t="s">
        <v>90</v>
      </c>
    </row>
    <row r="31" ht="12.75">
      <c r="A31" s="693"/>
    </row>
    <row r="32" ht="12.75">
      <c r="A32" s="697" t="s">
        <v>91</v>
      </c>
    </row>
    <row r="33" ht="12.75">
      <c r="A33" s="697" t="s">
        <v>92</v>
      </c>
    </row>
    <row r="34" ht="12.75">
      <c r="A34" s="697" t="s">
        <v>93</v>
      </c>
    </row>
    <row r="35" ht="12.75">
      <c r="A35" s="693"/>
    </row>
    <row r="36" ht="12.75">
      <c r="A36" s="697" t="s">
        <v>94</v>
      </c>
    </row>
    <row r="37" ht="12.75">
      <c r="A37" s="693"/>
    </row>
    <row r="38" ht="12.75">
      <c r="A38" s="693" t="s">
        <v>95</v>
      </c>
    </row>
    <row r="39" ht="23.25" customHeight="1">
      <c r="A39" s="701" t="s">
        <v>96</v>
      </c>
    </row>
    <row r="40" ht="12.75">
      <c r="A40" s="693" t="s">
        <v>97</v>
      </c>
    </row>
    <row r="41" ht="12.75">
      <c r="A41" s="693"/>
    </row>
    <row r="42" ht="12.75">
      <c r="A42" s="697" t="s">
        <v>98</v>
      </c>
    </row>
    <row r="43" ht="12.75">
      <c r="A43" s="697"/>
    </row>
    <row r="44" ht="12.75">
      <c r="A44" s="693" t="s">
        <v>482</v>
      </c>
    </row>
    <row r="45" ht="12.75">
      <c r="A45" s="693" t="s">
        <v>483</v>
      </c>
    </row>
    <row r="46" ht="12.75">
      <c r="A46" s="693" t="s">
        <v>484</v>
      </c>
    </row>
    <row r="47" ht="12.75">
      <c r="A47" s="693" t="s">
        <v>485</v>
      </c>
    </row>
    <row r="48" ht="12.75">
      <c r="A48" s="693" t="s">
        <v>486</v>
      </c>
    </row>
    <row r="49" ht="12.75">
      <c r="A49" s="693" t="s">
        <v>487</v>
      </c>
    </row>
    <row r="50" ht="12.75">
      <c r="A50" s="693" t="s">
        <v>488</v>
      </c>
    </row>
    <row r="51" ht="12.75">
      <c r="A51" s="693" t="s">
        <v>489</v>
      </c>
    </row>
    <row r="52" ht="12.75">
      <c r="A52" s="693"/>
    </row>
    <row r="53" ht="12.75">
      <c r="A53" s="699" t="s">
        <v>99</v>
      </c>
    </row>
    <row r="54" ht="25.5">
      <c r="A54" s="698" t="s">
        <v>493</v>
      </c>
    </row>
    <row r="55" ht="25.5">
      <c r="A55" s="698" t="s">
        <v>492</v>
      </c>
    </row>
    <row r="56" ht="12.75">
      <c r="A56" s="698"/>
    </row>
    <row r="57" ht="12.75">
      <c r="A57" s="699" t="s">
        <v>490</v>
      </c>
    </row>
    <row r="58" ht="12.75">
      <c r="A58" s="699"/>
    </row>
    <row r="59" ht="63.75">
      <c r="A59" s="698" t="s">
        <v>491</v>
      </c>
    </row>
    <row r="60" ht="12.75">
      <c r="A60" s="694"/>
    </row>
    <row r="61" ht="12.75">
      <c r="A61" s="703" t="s">
        <v>54</v>
      </c>
    </row>
    <row r="62" ht="12.75">
      <c r="A62" s="704"/>
    </row>
    <row r="63" ht="12.75">
      <c r="A63" s="705" t="s">
        <v>55</v>
      </c>
    </row>
    <row r="64" ht="12.75">
      <c r="A64" s="706"/>
    </row>
    <row r="65" ht="25.5">
      <c r="A65" s="695" t="s">
        <v>65</v>
      </c>
    </row>
    <row r="66" ht="25.5">
      <c r="A66" s="707" t="s">
        <v>64</v>
      </c>
    </row>
    <row r="67" ht="12.75">
      <c r="A67" s="708" t="s">
        <v>63</v>
      </c>
    </row>
    <row r="68" ht="12.75">
      <c r="A68" s="708" t="s">
        <v>62</v>
      </c>
    </row>
    <row r="69" ht="12.75">
      <c r="A69" s="708" t="s">
        <v>61</v>
      </c>
    </row>
    <row r="70" ht="12.75">
      <c r="A70" s="708" t="s">
        <v>60</v>
      </c>
    </row>
    <row r="71" ht="12.75">
      <c r="A71" s="708" t="s">
        <v>59</v>
      </c>
    </row>
    <row r="72" ht="12.75">
      <c r="A72" s="708" t="s">
        <v>58</v>
      </c>
    </row>
    <row r="73" ht="25.5">
      <c r="A73" s="707" t="s">
        <v>57</v>
      </c>
    </row>
    <row r="74" ht="12.75">
      <c r="A74" s="708" t="s">
        <v>56</v>
      </c>
    </row>
    <row r="75" ht="12.75">
      <c r="A75" s="707" t="s">
        <v>66</v>
      </c>
    </row>
    <row r="76" ht="12.75">
      <c r="A76" s="708" t="s">
        <v>67</v>
      </c>
    </row>
    <row r="77" ht="12.75">
      <c r="A77" s="708" t="s">
        <v>68</v>
      </c>
    </row>
    <row r="78" ht="25.5">
      <c r="A78" s="707" t="s">
        <v>69</v>
      </c>
    </row>
    <row r="79" ht="25.5">
      <c r="A79" s="707" t="s">
        <v>70</v>
      </c>
    </row>
    <row r="80" ht="12.75">
      <c r="A80" s="707" t="s">
        <v>72</v>
      </c>
    </row>
    <row r="81" ht="25.5">
      <c r="A81" s="707" t="s">
        <v>71</v>
      </c>
    </row>
    <row r="82" ht="25.5">
      <c r="A82" s="707" t="s">
        <v>73</v>
      </c>
    </row>
    <row r="83" ht="12.75">
      <c r="A83" s="708" t="s">
        <v>74</v>
      </c>
    </row>
    <row r="84" ht="12.75">
      <c r="A84" s="708" t="s">
        <v>75</v>
      </c>
    </row>
    <row r="85" ht="12.75">
      <c r="A85" s="708" t="s">
        <v>76</v>
      </c>
    </row>
    <row r="86" ht="12.75">
      <c r="A86" s="708" t="s">
        <v>77</v>
      </c>
    </row>
    <row r="87" ht="12.75">
      <c r="A87" s="708" t="s">
        <v>78</v>
      </c>
    </row>
    <row r="88" ht="12.75">
      <c r="A88" s="708" t="s">
        <v>79</v>
      </c>
    </row>
    <row r="89" ht="12.75">
      <c r="A89" s="708" t="s">
        <v>80</v>
      </c>
    </row>
    <row r="90" ht="12.75">
      <c r="A90" s="708" t="s">
        <v>81</v>
      </c>
    </row>
    <row r="91" ht="12.75">
      <c r="A91" s="694"/>
    </row>
  </sheetData>
  <hyperlinks>
    <hyperlink ref="A63" location="'T3-Výnosy'!A1" display="Tabuľka 3"/>
    <hyperlink ref="A62" location="'T2-Ostatné dot mimo MŠ SR'!A1" display="Tabuľka 2"/>
    <hyperlink ref="A64" location="'T4-Výnosy zo školného'!A1" display="Tabuľka 4"/>
    <hyperlink ref="A61" location="'T1-Dotácie podľa DZ'!A1" display="Tabuľka 1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25"/>
  <sheetViews>
    <sheetView zoomScale="90" zoomScaleNormal="90"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" sqref="B8"/>
    </sheetView>
  </sheetViews>
  <sheetFormatPr defaultColWidth="9.140625" defaultRowHeight="12.75"/>
  <cols>
    <col min="1" max="1" width="7.7109375" style="20" customWidth="1"/>
    <col min="2" max="2" width="47.57421875" style="21" customWidth="1"/>
    <col min="3" max="3" width="16.140625" style="22" customWidth="1"/>
    <col min="4" max="4" width="16.8515625" style="22" customWidth="1"/>
    <col min="5" max="5" width="17.140625" style="22" customWidth="1"/>
    <col min="6" max="6" width="18.140625" style="22" customWidth="1"/>
    <col min="7" max="7" width="17.421875" style="22" customWidth="1"/>
    <col min="8" max="8" width="17.00390625" style="22" customWidth="1"/>
    <col min="9" max="16384" width="9.140625" style="22" customWidth="1"/>
  </cols>
  <sheetData>
    <row r="1" spans="1:8" s="25" customFormat="1" ht="60" customHeight="1">
      <c r="A1" s="514" t="s">
        <v>892</v>
      </c>
      <c r="B1" s="520"/>
      <c r="C1" s="520"/>
      <c r="D1" s="520"/>
      <c r="E1" s="520"/>
      <c r="F1" s="520"/>
      <c r="G1" s="520"/>
      <c r="H1" s="521"/>
    </row>
    <row r="2" spans="1:8" s="25" customFormat="1" ht="34.5" customHeight="1">
      <c r="A2" s="517" t="s">
        <v>473</v>
      </c>
      <c r="B2" s="518"/>
      <c r="C2" s="518"/>
      <c r="D2" s="518"/>
      <c r="E2" s="518"/>
      <c r="F2" s="518"/>
      <c r="G2" s="518"/>
      <c r="H2" s="519"/>
    </row>
    <row r="3" spans="1:8" ht="27" customHeight="1">
      <c r="A3" s="496" t="s">
        <v>33</v>
      </c>
      <c r="B3" s="531"/>
      <c r="C3" s="481" t="s">
        <v>173</v>
      </c>
      <c r="D3" s="481"/>
      <c r="E3" s="481" t="s">
        <v>174</v>
      </c>
      <c r="F3" s="481"/>
      <c r="G3" s="598" t="s">
        <v>53</v>
      </c>
      <c r="H3" s="599"/>
    </row>
    <row r="4" spans="1:8" ht="33" customHeight="1">
      <c r="A4" s="496"/>
      <c r="B4" s="531"/>
      <c r="C4" s="14" t="s">
        <v>320</v>
      </c>
      <c r="D4" s="14" t="s">
        <v>26</v>
      </c>
      <c r="E4" s="14" t="s">
        <v>320</v>
      </c>
      <c r="F4" s="14" t="s">
        <v>26</v>
      </c>
      <c r="G4" s="14" t="s">
        <v>320</v>
      </c>
      <c r="H4" s="28" t="s">
        <v>26</v>
      </c>
    </row>
    <row r="5" spans="1:8" ht="21" customHeight="1">
      <c r="A5" s="29"/>
      <c r="B5" s="17"/>
      <c r="C5" s="43" t="s">
        <v>157</v>
      </c>
      <c r="D5" s="43" t="s">
        <v>158</v>
      </c>
      <c r="E5" s="43" t="s">
        <v>159</v>
      </c>
      <c r="F5" s="43" t="s">
        <v>165</v>
      </c>
      <c r="G5" s="43" t="s">
        <v>292</v>
      </c>
      <c r="H5" s="44" t="s">
        <v>293</v>
      </c>
    </row>
    <row r="6" spans="1:8" ht="18" customHeight="1">
      <c r="A6" s="30">
        <v>1</v>
      </c>
      <c r="B6" s="67" t="s">
        <v>1</v>
      </c>
      <c r="C6" s="65">
        <f>C7+C8+C9+C10</f>
        <v>13692.49</v>
      </c>
      <c r="D6" s="65">
        <f>D7+D8+D9+D10</f>
        <v>3651.33</v>
      </c>
      <c r="E6" s="65">
        <f>E7+E8+E9+E10</f>
        <v>0</v>
      </c>
      <c r="F6" s="65">
        <f>F7+F8+F9+F10</f>
        <v>0</v>
      </c>
      <c r="G6" s="65">
        <f aca="true" t="shared" si="0" ref="G6:G23">C6+E6</f>
        <v>13692.49</v>
      </c>
      <c r="H6" s="182">
        <f aca="true" t="shared" si="1" ref="H6:H23">D6+F6</f>
        <v>3651.33</v>
      </c>
    </row>
    <row r="7" spans="1:8" ht="18" customHeight="1">
      <c r="A7" s="30">
        <f aca="true" t="shared" si="2" ref="A7:A20">A6+1</f>
        <v>2</v>
      </c>
      <c r="B7" s="26" t="s">
        <v>284</v>
      </c>
      <c r="C7" s="52">
        <v>13692.49</v>
      </c>
      <c r="D7" s="52">
        <v>3651.33</v>
      </c>
      <c r="E7" s="52">
        <v>0</v>
      </c>
      <c r="F7" s="52">
        <v>0</v>
      </c>
      <c r="G7" s="65">
        <f t="shared" si="0"/>
        <v>13692.49</v>
      </c>
      <c r="H7" s="182">
        <f t="shared" si="1"/>
        <v>3651.33</v>
      </c>
    </row>
    <row r="8" spans="1:8" ht="18" customHeight="1">
      <c r="A8" s="30">
        <f t="shared" si="2"/>
        <v>3</v>
      </c>
      <c r="B8" s="26" t="s">
        <v>285</v>
      </c>
      <c r="C8" s="52"/>
      <c r="D8" s="52">
        <v>0</v>
      </c>
      <c r="E8" s="52">
        <v>0</v>
      </c>
      <c r="F8" s="52">
        <v>0</v>
      </c>
      <c r="G8" s="65">
        <f t="shared" si="0"/>
        <v>0</v>
      </c>
      <c r="H8" s="182">
        <f t="shared" si="1"/>
        <v>0</v>
      </c>
    </row>
    <row r="9" spans="1:8" ht="18" customHeight="1">
      <c r="A9" s="30">
        <f t="shared" si="2"/>
        <v>4</v>
      </c>
      <c r="B9" s="26" t="s">
        <v>286</v>
      </c>
      <c r="C9" s="52"/>
      <c r="D9" s="52">
        <v>0</v>
      </c>
      <c r="E9" s="52">
        <v>0</v>
      </c>
      <c r="F9" s="52">
        <v>0</v>
      </c>
      <c r="G9" s="65">
        <f t="shared" si="0"/>
        <v>0</v>
      </c>
      <c r="H9" s="182">
        <f t="shared" si="1"/>
        <v>0</v>
      </c>
    </row>
    <row r="10" spans="1:8" ht="18" customHeight="1">
      <c r="A10" s="30">
        <f t="shared" si="2"/>
        <v>5</v>
      </c>
      <c r="B10" s="26" t="s">
        <v>287</v>
      </c>
      <c r="C10" s="52"/>
      <c r="D10" s="52">
        <v>0</v>
      </c>
      <c r="E10" s="52">
        <v>0</v>
      </c>
      <c r="F10" s="52">
        <v>0</v>
      </c>
      <c r="G10" s="65">
        <f t="shared" si="0"/>
        <v>0</v>
      </c>
      <c r="H10" s="182">
        <f t="shared" si="1"/>
        <v>0</v>
      </c>
    </row>
    <row r="11" spans="1:8" ht="18" customHeight="1">
      <c r="A11" s="30">
        <f t="shared" si="2"/>
        <v>6</v>
      </c>
      <c r="B11" s="67" t="s">
        <v>607</v>
      </c>
      <c r="C11" s="65">
        <f>C12+C13</f>
        <v>77484.87</v>
      </c>
      <c r="D11" s="65">
        <f>D12+D13</f>
        <v>17431.91</v>
      </c>
      <c r="E11" s="65">
        <f>E12+E13</f>
        <v>0</v>
      </c>
      <c r="F11" s="65">
        <f>F12+F13</f>
        <v>0</v>
      </c>
      <c r="G11" s="65">
        <f t="shared" si="0"/>
        <v>77484.87</v>
      </c>
      <c r="H11" s="182">
        <f t="shared" si="1"/>
        <v>17431.91</v>
      </c>
    </row>
    <row r="12" spans="1:8" ht="15.75">
      <c r="A12" s="30">
        <f t="shared" si="2"/>
        <v>7</v>
      </c>
      <c r="B12" s="26" t="s">
        <v>288</v>
      </c>
      <c r="C12" s="52">
        <v>77484.87</v>
      </c>
      <c r="D12" s="52">
        <v>17431.91</v>
      </c>
      <c r="E12" s="52">
        <v>0</v>
      </c>
      <c r="F12" s="52">
        <v>0</v>
      </c>
      <c r="G12" s="65">
        <f aca="true" t="shared" si="3" ref="G12:G18">C12+E12</f>
        <v>77484.87</v>
      </c>
      <c r="H12" s="182">
        <f aca="true" t="shared" si="4" ref="H12:H18">D12+F12</f>
        <v>17431.91</v>
      </c>
    </row>
    <row r="13" spans="1:8" ht="15.75">
      <c r="A13" s="30">
        <f t="shared" si="2"/>
        <v>8</v>
      </c>
      <c r="B13" s="26" t="s">
        <v>891</v>
      </c>
      <c r="C13" s="52"/>
      <c r="D13" s="52">
        <v>0</v>
      </c>
      <c r="E13" s="52">
        <v>0</v>
      </c>
      <c r="F13" s="52">
        <v>0</v>
      </c>
      <c r="G13" s="65">
        <f t="shared" si="3"/>
        <v>0</v>
      </c>
      <c r="H13" s="182">
        <f t="shared" si="4"/>
        <v>0</v>
      </c>
    </row>
    <row r="14" spans="1:8" ht="15.75">
      <c r="A14" s="30">
        <f t="shared" si="2"/>
        <v>9</v>
      </c>
      <c r="B14" s="67" t="s">
        <v>608</v>
      </c>
      <c r="C14" s="65">
        <f>C15+C16</f>
        <v>0</v>
      </c>
      <c r="D14" s="65">
        <f>D15+D16</f>
        <v>0</v>
      </c>
      <c r="E14" s="65">
        <f>E15+E16</f>
        <v>0</v>
      </c>
      <c r="F14" s="65">
        <f>F15+F16</f>
        <v>0</v>
      </c>
      <c r="G14" s="65">
        <f t="shared" si="3"/>
        <v>0</v>
      </c>
      <c r="H14" s="182">
        <f t="shared" si="4"/>
        <v>0</v>
      </c>
    </row>
    <row r="15" spans="1:8" ht="15.75">
      <c r="A15" s="30">
        <f t="shared" si="2"/>
        <v>10</v>
      </c>
      <c r="B15" s="26" t="s">
        <v>601</v>
      </c>
      <c r="C15" s="52"/>
      <c r="D15" s="52">
        <v>0</v>
      </c>
      <c r="E15" s="52">
        <v>0</v>
      </c>
      <c r="F15" s="52">
        <v>0</v>
      </c>
      <c r="G15" s="65">
        <f t="shared" si="3"/>
        <v>0</v>
      </c>
      <c r="H15" s="182">
        <f t="shared" si="4"/>
        <v>0</v>
      </c>
    </row>
    <row r="16" spans="1:8" ht="15.75">
      <c r="A16" s="30">
        <f t="shared" si="2"/>
        <v>11</v>
      </c>
      <c r="B16" s="26" t="s">
        <v>602</v>
      </c>
      <c r="C16" s="52"/>
      <c r="D16" s="52">
        <v>0</v>
      </c>
      <c r="E16" s="52">
        <v>0</v>
      </c>
      <c r="F16" s="52">
        <v>0</v>
      </c>
      <c r="G16" s="65">
        <f t="shared" si="3"/>
        <v>0</v>
      </c>
      <c r="H16" s="182">
        <f t="shared" si="4"/>
        <v>0</v>
      </c>
    </row>
    <row r="17" spans="1:8" ht="15.75">
      <c r="A17" s="30">
        <f t="shared" si="2"/>
        <v>12</v>
      </c>
      <c r="B17" s="67" t="s">
        <v>609</v>
      </c>
      <c r="C17" s="65">
        <f>C18</f>
        <v>0</v>
      </c>
      <c r="D17" s="65">
        <f>D18</f>
        <v>0</v>
      </c>
      <c r="E17" s="65">
        <f>E18</f>
        <v>20454.34</v>
      </c>
      <c r="F17" s="65">
        <f>F18</f>
        <v>2406.39</v>
      </c>
      <c r="G17" s="65">
        <f t="shared" si="3"/>
        <v>20454.34</v>
      </c>
      <c r="H17" s="182">
        <f t="shared" si="4"/>
        <v>2406.39</v>
      </c>
    </row>
    <row r="18" spans="1:8" ht="15.75">
      <c r="A18" s="30">
        <f t="shared" si="2"/>
        <v>13</v>
      </c>
      <c r="B18" s="26" t="s">
        <v>603</v>
      </c>
      <c r="C18" s="52"/>
      <c r="D18" s="52">
        <v>0</v>
      </c>
      <c r="E18" s="52">
        <v>20454.34</v>
      </c>
      <c r="F18" s="52">
        <v>2406.39</v>
      </c>
      <c r="G18" s="65">
        <f t="shared" si="3"/>
        <v>20454.34</v>
      </c>
      <c r="H18" s="182">
        <f t="shared" si="4"/>
        <v>2406.39</v>
      </c>
    </row>
    <row r="19" spans="1:8" ht="35.25" customHeight="1">
      <c r="A19" s="30">
        <f t="shared" si="2"/>
        <v>14</v>
      </c>
      <c r="B19" s="67" t="s">
        <v>604</v>
      </c>
      <c r="C19" s="65">
        <f>C6+C11+C14+C17</f>
        <v>91177.36</v>
      </c>
      <c r="D19" s="65">
        <f>D6+D11+D14+D17</f>
        <v>21083.239999999998</v>
      </c>
      <c r="E19" s="65">
        <f>E6+E11+E14+E17</f>
        <v>20454.34</v>
      </c>
      <c r="F19" s="65">
        <f>F6+F11+F14+F17</f>
        <v>2406.39</v>
      </c>
      <c r="G19" s="65">
        <f>C19+E19</f>
        <v>111631.7</v>
      </c>
      <c r="H19" s="182">
        <f>D19+F19</f>
        <v>23489.629999999997</v>
      </c>
    </row>
    <row r="20" spans="1:8" ht="31.5">
      <c r="A20" s="30">
        <f t="shared" si="2"/>
        <v>15</v>
      </c>
      <c r="B20" s="67" t="s">
        <v>606</v>
      </c>
      <c r="C20" s="65">
        <f>SUM(C21:C22)</f>
        <v>0</v>
      </c>
      <c r="D20" s="65">
        <f>SUM(D21:D22)</f>
        <v>0</v>
      </c>
      <c r="E20" s="65">
        <f>SUM(E21:E22)</f>
        <v>0</v>
      </c>
      <c r="F20" s="65">
        <f>SUM(F21:F22)</f>
        <v>0</v>
      </c>
      <c r="G20" s="65">
        <f t="shared" si="0"/>
        <v>0</v>
      </c>
      <c r="H20" s="182">
        <f t="shared" si="1"/>
        <v>0</v>
      </c>
    </row>
    <row r="21" spans="1:8" ht="63">
      <c r="A21" s="32" t="s">
        <v>152</v>
      </c>
      <c r="B21" s="57" t="s">
        <v>417</v>
      </c>
      <c r="C21" s="186">
        <v>0</v>
      </c>
      <c r="D21" s="186">
        <v>0</v>
      </c>
      <c r="E21" s="186">
        <v>0</v>
      </c>
      <c r="F21" s="186">
        <v>0</v>
      </c>
      <c r="G21" s="65">
        <f t="shared" si="0"/>
        <v>0</v>
      </c>
      <c r="H21" s="182">
        <f t="shared" si="1"/>
        <v>0</v>
      </c>
    </row>
    <row r="22" spans="1:8" ht="15.75">
      <c r="A22" s="32"/>
      <c r="B22" s="135"/>
      <c r="C22" s="186">
        <v>0</v>
      </c>
      <c r="D22" s="186">
        <v>0</v>
      </c>
      <c r="E22" s="186">
        <v>0</v>
      </c>
      <c r="F22" s="186">
        <v>0</v>
      </c>
      <c r="G22" s="65">
        <f t="shared" si="0"/>
        <v>0</v>
      </c>
      <c r="H22" s="182">
        <f t="shared" si="1"/>
        <v>0</v>
      </c>
    </row>
    <row r="23" spans="1:8" ht="31.5" customHeight="1" thickBot="1">
      <c r="A23" s="31">
        <v>16</v>
      </c>
      <c r="B23" s="48" t="s">
        <v>605</v>
      </c>
      <c r="C23" s="188">
        <f>C19+C20</f>
        <v>91177.36</v>
      </c>
      <c r="D23" s="188">
        <f>D19+D20</f>
        <v>21083.239999999998</v>
      </c>
      <c r="E23" s="188">
        <f>E19+E20</f>
        <v>20454.34</v>
      </c>
      <c r="F23" s="188">
        <f>F19+F20</f>
        <v>2406.39</v>
      </c>
      <c r="G23" s="66">
        <f t="shared" si="0"/>
        <v>111631.7</v>
      </c>
      <c r="H23" s="185">
        <f t="shared" si="1"/>
        <v>23489.629999999997</v>
      </c>
    </row>
    <row r="25" ht="15.75">
      <c r="B25" s="457"/>
    </row>
  </sheetData>
  <sheetProtection selectLockedCells="1"/>
  <protectedRanges>
    <protectedRange sqref="C6:F6" name="Rozsah2"/>
  </protectedRanges>
  <mergeCells count="7">
    <mergeCell ref="A1:H1"/>
    <mergeCell ref="G3:H3"/>
    <mergeCell ref="C3:D3"/>
    <mergeCell ref="E3:F3"/>
    <mergeCell ref="A3:A4"/>
    <mergeCell ref="B3:B4"/>
    <mergeCell ref="A2:H2"/>
  </mergeCells>
  <printOptions gridLines="1"/>
  <pageMargins left="0.7480314960629921" right="0.7480314960629921" top="0.984251968503937" bottom="0.88" header="0.5118110236220472" footer="0.5118110236220472"/>
  <pageSetup fitToHeight="1" fitToWidth="1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2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2" sqref="B22"/>
    </sheetView>
  </sheetViews>
  <sheetFormatPr defaultColWidth="9.140625" defaultRowHeight="12.75"/>
  <cols>
    <col min="1" max="1" width="9.140625" style="19" customWidth="1"/>
    <col min="2" max="2" width="75.421875" style="79" customWidth="1"/>
    <col min="3" max="6" width="17.28125" style="19" customWidth="1"/>
    <col min="7" max="7" width="16.00390625" style="19" customWidth="1"/>
    <col min="8" max="16384" width="9.140625" style="19" customWidth="1"/>
  </cols>
  <sheetData>
    <row r="1" spans="1:6" ht="34.5" customHeight="1">
      <c r="A1" s="514" t="s">
        <v>1091</v>
      </c>
      <c r="B1" s="520"/>
      <c r="C1" s="520"/>
      <c r="D1" s="520"/>
      <c r="E1" s="520"/>
      <c r="F1" s="521"/>
    </row>
    <row r="2" spans="1:6" ht="34.5" customHeight="1">
      <c r="A2" s="517" t="s">
        <v>504</v>
      </c>
      <c r="B2" s="518"/>
      <c r="C2" s="518"/>
      <c r="D2" s="518"/>
      <c r="E2" s="518"/>
      <c r="F2" s="519"/>
    </row>
    <row r="3" spans="1:6" ht="22.5" customHeight="1">
      <c r="A3" s="496" t="s">
        <v>33</v>
      </c>
      <c r="B3" s="531" t="s">
        <v>204</v>
      </c>
      <c r="C3" s="481" t="s">
        <v>893</v>
      </c>
      <c r="D3" s="481"/>
      <c r="E3" s="481" t="s">
        <v>894</v>
      </c>
      <c r="F3" s="533"/>
    </row>
    <row r="4" spans="1:6" ht="75" customHeight="1">
      <c r="A4" s="496"/>
      <c r="B4" s="531"/>
      <c r="C4" s="14" t="s">
        <v>294</v>
      </c>
      <c r="D4" s="14" t="s">
        <v>27</v>
      </c>
      <c r="E4" s="14" t="s">
        <v>294</v>
      </c>
      <c r="F4" s="28" t="s">
        <v>28</v>
      </c>
    </row>
    <row r="5" spans="1:6" ht="15.75">
      <c r="A5" s="30"/>
      <c r="B5" s="117"/>
      <c r="C5" s="39" t="s">
        <v>157</v>
      </c>
      <c r="D5" s="39" t="s">
        <v>158</v>
      </c>
      <c r="E5" s="39" t="s">
        <v>159</v>
      </c>
      <c r="F5" s="40" t="s">
        <v>165</v>
      </c>
    </row>
    <row r="6" spans="1:6" ht="31.5">
      <c r="A6" s="30">
        <v>1</v>
      </c>
      <c r="B6" s="67" t="s">
        <v>101</v>
      </c>
      <c r="C6" s="160">
        <f>C7+C10+C13+C16</f>
        <v>0</v>
      </c>
      <c r="D6" s="160">
        <f>D7+D10+D13+D16</f>
        <v>0</v>
      </c>
      <c r="E6" s="160">
        <f>E7+E10+E13+E16</f>
        <v>1276</v>
      </c>
      <c r="F6" s="190">
        <f>F7+F10+F13+F16</f>
        <v>9</v>
      </c>
    </row>
    <row r="7" spans="1:6" ht="15.75">
      <c r="A7" s="30">
        <v>2</v>
      </c>
      <c r="B7" s="67" t="s">
        <v>378</v>
      </c>
      <c r="C7" s="160">
        <f>SUM(C8:C9)</f>
        <v>0</v>
      </c>
      <c r="D7" s="160">
        <f>SUM(D8:D9)</f>
        <v>0</v>
      </c>
      <c r="E7" s="160">
        <f>SUM(E8:E9)</f>
        <v>0</v>
      </c>
      <c r="F7" s="190">
        <f>F9</f>
        <v>0</v>
      </c>
    </row>
    <row r="8" spans="1:6" ht="15.75">
      <c r="A8" s="30">
        <v>3</v>
      </c>
      <c r="B8" s="26" t="s">
        <v>298</v>
      </c>
      <c r="C8" s="189">
        <v>0</v>
      </c>
      <c r="D8" s="189">
        <v>0</v>
      </c>
      <c r="E8" s="189">
        <v>0</v>
      </c>
      <c r="F8" s="189">
        <v>0</v>
      </c>
    </row>
    <row r="9" spans="1:6" ht="15.75">
      <c r="A9" s="30">
        <v>4</v>
      </c>
      <c r="B9" s="26" t="s">
        <v>895</v>
      </c>
      <c r="C9" s="189">
        <v>0</v>
      </c>
      <c r="D9" s="189">
        <v>0</v>
      </c>
      <c r="E9" s="189">
        <v>0</v>
      </c>
      <c r="F9" s="189">
        <v>0</v>
      </c>
    </row>
    <row r="10" spans="1:6" ht="15.75">
      <c r="A10" s="30">
        <v>5</v>
      </c>
      <c r="B10" s="67" t="s">
        <v>379</v>
      </c>
      <c r="C10" s="160">
        <f>SUM(C11:C12)</f>
        <v>0</v>
      </c>
      <c r="D10" s="160">
        <f>SUM(D11:D12)</f>
        <v>0</v>
      </c>
      <c r="E10" s="160">
        <f>SUM(E11:E12)</f>
        <v>1276</v>
      </c>
      <c r="F10" s="190">
        <f>SUM(F11:F12)</f>
        <v>9</v>
      </c>
    </row>
    <row r="11" spans="1:6" ht="15.75">
      <c r="A11" s="30">
        <v>6</v>
      </c>
      <c r="B11" s="26" t="s">
        <v>298</v>
      </c>
      <c r="C11" s="189">
        <v>0</v>
      </c>
      <c r="D11" s="189">
        <v>0</v>
      </c>
      <c r="E11" s="189">
        <v>1276</v>
      </c>
      <c r="F11" s="236">
        <v>9</v>
      </c>
    </row>
    <row r="12" spans="1:6" ht="18.75">
      <c r="A12" s="30">
        <v>7</v>
      </c>
      <c r="B12" s="26" t="s">
        <v>418</v>
      </c>
      <c r="C12" s="189">
        <v>0</v>
      </c>
      <c r="D12" s="189">
        <v>0</v>
      </c>
      <c r="E12" s="189">
        <v>0</v>
      </c>
      <c r="F12" s="189">
        <v>0</v>
      </c>
    </row>
    <row r="13" spans="1:6" ht="15.75">
      <c r="A13" s="30">
        <v>8</v>
      </c>
      <c r="B13" s="67" t="s">
        <v>377</v>
      </c>
      <c r="C13" s="160">
        <f>SUM(C14:C15)</f>
        <v>0</v>
      </c>
      <c r="D13" s="160">
        <f>D15</f>
        <v>0</v>
      </c>
      <c r="E13" s="160">
        <f>SUM(E14:E15)</f>
        <v>0</v>
      </c>
      <c r="F13" s="190">
        <f>SUM(F14:F15)</f>
        <v>0</v>
      </c>
    </row>
    <row r="14" spans="1:6" ht="15.75">
      <c r="A14" s="30">
        <v>9</v>
      </c>
      <c r="B14" s="26" t="s">
        <v>298</v>
      </c>
      <c r="C14" s="189">
        <v>0</v>
      </c>
      <c r="D14" s="189">
        <v>0</v>
      </c>
      <c r="E14" s="189">
        <v>0</v>
      </c>
      <c r="F14" s="189">
        <v>0</v>
      </c>
    </row>
    <row r="15" spans="1:6" ht="18.75">
      <c r="A15" s="30">
        <v>10</v>
      </c>
      <c r="B15" s="26" t="s">
        <v>418</v>
      </c>
      <c r="C15" s="189">
        <v>0</v>
      </c>
      <c r="D15" s="189">
        <v>0</v>
      </c>
      <c r="E15" s="189">
        <v>0</v>
      </c>
      <c r="F15" s="189">
        <v>0</v>
      </c>
    </row>
    <row r="16" spans="1:6" ht="15.75">
      <c r="A16" s="30">
        <v>11</v>
      </c>
      <c r="B16" s="67" t="s">
        <v>318</v>
      </c>
      <c r="C16" s="160">
        <f>SUM(C17:C18)</f>
        <v>0</v>
      </c>
      <c r="D16" s="160">
        <f>SUM(D17:D18)</f>
        <v>0</v>
      </c>
      <c r="E16" s="160">
        <f>SUM(E17:E18)</f>
        <v>0</v>
      </c>
      <c r="F16" s="190">
        <f>SUM(F17:F18)</f>
        <v>0</v>
      </c>
    </row>
    <row r="17" spans="1:6" ht="15.75">
      <c r="A17" s="30">
        <v>12</v>
      </c>
      <c r="B17" s="26" t="s">
        <v>298</v>
      </c>
      <c r="C17" s="189">
        <v>0</v>
      </c>
      <c r="D17" s="189">
        <v>0</v>
      </c>
      <c r="E17" s="189">
        <v>0</v>
      </c>
      <c r="F17" s="189">
        <v>0</v>
      </c>
    </row>
    <row r="18" spans="1:6" ht="15.75">
      <c r="A18" s="142">
        <v>13</v>
      </c>
      <c r="B18" s="141" t="s">
        <v>895</v>
      </c>
      <c r="C18" s="189">
        <v>0</v>
      </c>
      <c r="D18" s="189">
        <v>0</v>
      </c>
      <c r="E18" s="189">
        <v>0</v>
      </c>
      <c r="F18" s="189">
        <v>0</v>
      </c>
    </row>
    <row r="19" spans="1:6" ht="19.5" thickBot="1">
      <c r="A19" s="31">
        <v>14</v>
      </c>
      <c r="B19" s="143" t="s">
        <v>327</v>
      </c>
      <c r="C19" s="237" t="s">
        <v>191</v>
      </c>
      <c r="D19" s="238">
        <v>0</v>
      </c>
      <c r="E19" s="237" t="s">
        <v>191</v>
      </c>
      <c r="F19" s="239">
        <v>9</v>
      </c>
    </row>
    <row r="20" spans="1:6" s="146" customFormat="1" ht="15.75">
      <c r="A20" s="138"/>
      <c r="B20" s="144"/>
      <c r="C20" s="145"/>
      <c r="D20" s="140"/>
      <c r="E20" s="145"/>
      <c r="F20" s="140"/>
    </row>
  </sheetData>
  <sheetProtection/>
  <mergeCells count="6">
    <mergeCell ref="A1:F1"/>
    <mergeCell ref="A3:A4"/>
    <mergeCell ref="B3:B4"/>
    <mergeCell ref="C3:D3"/>
    <mergeCell ref="E3:F3"/>
    <mergeCell ref="A2:F2"/>
  </mergeCells>
  <printOptions/>
  <pageMargins left="0.7480314960629921" right="0.56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D10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5" sqref="B15"/>
    </sheetView>
  </sheetViews>
  <sheetFormatPr defaultColWidth="9.140625" defaultRowHeight="12.75"/>
  <cols>
    <col min="1" max="1" width="9.140625" style="1" customWidth="1"/>
    <col min="2" max="2" width="66.140625" style="6" customWidth="1"/>
    <col min="3" max="3" width="21.28125" style="154" customWidth="1"/>
    <col min="4" max="4" width="20.28125" style="1" customWidth="1"/>
    <col min="5" max="16384" width="9.140625" style="1" customWidth="1"/>
  </cols>
  <sheetData>
    <row r="1" spans="1:4" ht="49.5" customHeight="1">
      <c r="A1" s="514" t="s">
        <v>1092</v>
      </c>
      <c r="B1" s="520"/>
      <c r="C1" s="520"/>
      <c r="D1" s="521"/>
    </row>
    <row r="2" spans="1:4" ht="34.5" customHeight="1">
      <c r="A2" s="522" t="s">
        <v>473</v>
      </c>
      <c r="B2" s="523"/>
      <c r="C2" s="523"/>
      <c r="D2" s="524"/>
    </row>
    <row r="3" spans="1:4" ht="33" customHeight="1">
      <c r="A3" s="29" t="s">
        <v>33</v>
      </c>
      <c r="B3" s="17" t="s">
        <v>204</v>
      </c>
      <c r="C3" s="118" t="s">
        <v>896</v>
      </c>
      <c r="D3" s="155" t="s">
        <v>897</v>
      </c>
    </row>
    <row r="4" spans="1:4" ht="22.5" customHeight="1">
      <c r="A4" s="29"/>
      <c r="B4" s="17"/>
      <c r="C4" s="14" t="s">
        <v>157</v>
      </c>
      <c r="D4" s="159" t="s">
        <v>158</v>
      </c>
    </row>
    <row r="5" spans="1:4" s="19" customFormat="1" ht="31.5">
      <c r="A5" s="30">
        <v>1</v>
      </c>
      <c r="B5" s="73" t="s">
        <v>901</v>
      </c>
      <c r="C5" s="240">
        <v>14937.26</v>
      </c>
      <c r="D5" s="241">
        <f>C8</f>
        <v>149.37000000002445</v>
      </c>
    </row>
    <row r="6" spans="1:4" ht="36" customHeight="1">
      <c r="A6" s="30">
        <v>2</v>
      </c>
      <c r="B6" s="73" t="s">
        <v>900</v>
      </c>
      <c r="C6" s="240">
        <v>189570.47</v>
      </c>
      <c r="D6" s="242">
        <v>201500</v>
      </c>
    </row>
    <row r="7" spans="1:4" ht="35.25" customHeight="1">
      <c r="A7" s="30">
        <v>3</v>
      </c>
      <c r="B7" s="73" t="s">
        <v>898</v>
      </c>
      <c r="C7" s="240">
        <v>204358.36</v>
      </c>
      <c r="D7" s="242">
        <v>200138.3</v>
      </c>
    </row>
    <row r="8" spans="1:4" ht="39.75" customHeight="1">
      <c r="A8" s="30">
        <v>4</v>
      </c>
      <c r="B8" s="73" t="s">
        <v>899</v>
      </c>
      <c r="C8" s="65">
        <f>C5+C6-C7</f>
        <v>149.37000000002445</v>
      </c>
      <c r="D8" s="241">
        <f>D5+D6-D7</f>
        <v>1511.070000000036</v>
      </c>
    </row>
    <row r="9" spans="1:4" ht="21" customHeight="1" thickBot="1">
      <c r="A9" s="152">
        <v>5</v>
      </c>
      <c r="B9" s="153" t="s">
        <v>902</v>
      </c>
      <c r="C9" s="243">
        <v>970</v>
      </c>
      <c r="D9" s="244">
        <v>905</v>
      </c>
    </row>
    <row r="10" spans="1:3" ht="21" customHeight="1">
      <c r="A10" s="20"/>
      <c r="B10" s="76"/>
      <c r="C10" s="1"/>
    </row>
  </sheetData>
  <sheetProtection/>
  <mergeCells count="2">
    <mergeCell ref="A1:D1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6"/>
  <sheetViews>
    <sheetView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3" sqref="B3:K3"/>
    </sheetView>
  </sheetViews>
  <sheetFormatPr defaultColWidth="9.140625" defaultRowHeight="12.75"/>
  <cols>
    <col min="1" max="1" width="8.8515625" style="90" customWidth="1"/>
    <col min="2" max="2" width="20.57421875" style="90" customWidth="1"/>
    <col min="3" max="3" width="15.421875" style="90" customWidth="1"/>
    <col min="4" max="4" width="15.8515625" style="90" customWidth="1"/>
    <col min="5" max="5" width="11.421875" style="90" customWidth="1"/>
    <col min="6" max="6" width="14.57421875" style="90" customWidth="1"/>
    <col min="7" max="7" width="18.57421875" style="90" customWidth="1"/>
    <col min="8" max="9" width="15.140625" style="90" customWidth="1"/>
    <col min="10" max="10" width="12.00390625" style="90" customWidth="1"/>
    <col min="11" max="11" width="14.421875" style="90" customWidth="1"/>
    <col min="12" max="16384" width="9.140625" style="90" customWidth="1"/>
  </cols>
  <sheetData>
    <row r="1" spans="1:11" s="88" customFormat="1" ht="34.5" customHeight="1">
      <c r="A1" s="603" t="s">
        <v>1093</v>
      </c>
      <c r="B1" s="604"/>
      <c r="C1" s="604"/>
      <c r="D1" s="604"/>
      <c r="E1" s="604"/>
      <c r="F1" s="604"/>
      <c r="G1" s="604"/>
      <c r="H1" s="604"/>
      <c r="I1" s="604"/>
      <c r="J1" s="604"/>
      <c r="K1" s="605"/>
    </row>
    <row r="2" spans="1:11" s="88" customFormat="1" ht="34.5" customHeight="1">
      <c r="A2" s="517" t="s">
        <v>622</v>
      </c>
      <c r="B2" s="518"/>
      <c r="C2" s="518"/>
      <c r="D2" s="518"/>
      <c r="E2" s="518"/>
      <c r="F2" s="518"/>
      <c r="G2" s="518"/>
      <c r="H2" s="518"/>
      <c r="I2" s="518"/>
      <c r="J2" s="518"/>
      <c r="K2" s="519"/>
    </row>
    <row r="3" spans="1:11" s="88" customFormat="1" ht="29.25" customHeight="1">
      <c r="A3" s="602" t="s">
        <v>33</v>
      </c>
      <c r="B3" s="600" t="s">
        <v>903</v>
      </c>
      <c r="C3" s="600"/>
      <c r="D3" s="600"/>
      <c r="E3" s="600"/>
      <c r="F3" s="600"/>
      <c r="G3" s="600" t="s">
        <v>904</v>
      </c>
      <c r="H3" s="600"/>
      <c r="I3" s="600"/>
      <c r="J3" s="600"/>
      <c r="K3" s="601"/>
    </row>
    <row r="4" spans="1:11" s="89" customFormat="1" ht="112.5" customHeight="1">
      <c r="A4" s="602"/>
      <c r="B4" s="120" t="s">
        <v>323</v>
      </c>
      <c r="C4" s="120" t="s">
        <v>102</v>
      </c>
      <c r="D4" s="120" t="s">
        <v>324</v>
      </c>
      <c r="E4" s="120" t="s">
        <v>325</v>
      </c>
      <c r="F4" s="120" t="s">
        <v>31</v>
      </c>
      <c r="G4" s="120" t="s">
        <v>323</v>
      </c>
      <c r="H4" s="120" t="s">
        <v>102</v>
      </c>
      <c r="I4" s="120" t="s">
        <v>324</v>
      </c>
      <c r="J4" s="120" t="s">
        <v>325</v>
      </c>
      <c r="K4" s="122" t="s">
        <v>31</v>
      </c>
    </row>
    <row r="5" spans="1:11" ht="31.5">
      <c r="A5" s="123"/>
      <c r="B5" s="121" t="s">
        <v>157</v>
      </c>
      <c r="C5" s="121" t="s">
        <v>158</v>
      </c>
      <c r="D5" s="121" t="s">
        <v>159</v>
      </c>
      <c r="E5" s="121" t="s">
        <v>165</v>
      </c>
      <c r="F5" s="121" t="s">
        <v>276</v>
      </c>
      <c r="G5" s="121" t="s">
        <v>161</v>
      </c>
      <c r="H5" s="121" t="s">
        <v>162</v>
      </c>
      <c r="I5" s="121" t="s">
        <v>163</v>
      </c>
      <c r="J5" s="121" t="s">
        <v>164</v>
      </c>
      <c r="K5" s="124" t="s">
        <v>277</v>
      </c>
    </row>
    <row r="6" spans="1:11" ht="16.5" thickBot="1">
      <c r="A6" s="125">
        <v>1</v>
      </c>
      <c r="B6" s="434">
        <v>6122559.08</v>
      </c>
      <c r="C6" s="434">
        <v>62510.75</v>
      </c>
      <c r="D6" s="434">
        <v>0</v>
      </c>
      <c r="E6" s="434">
        <v>5229.36</v>
      </c>
      <c r="F6" s="245">
        <f>B6+C6+D6+E6</f>
        <v>6190299.19</v>
      </c>
      <c r="G6" s="512">
        <v>6429857.44</v>
      </c>
      <c r="H6" s="243">
        <v>1559121.77</v>
      </c>
      <c r="I6" s="243">
        <v>0</v>
      </c>
      <c r="J6" s="243">
        <v>1920</v>
      </c>
      <c r="K6" s="246">
        <f>G6+H6+I6+J6</f>
        <v>7990899.210000001</v>
      </c>
    </row>
  </sheetData>
  <sheetProtection/>
  <mergeCells count="5">
    <mergeCell ref="G3:K3"/>
    <mergeCell ref="B3:F3"/>
    <mergeCell ref="A3:A4"/>
    <mergeCell ref="A1:K1"/>
    <mergeCell ref="A2:K2"/>
  </mergeCells>
  <printOptions/>
  <pageMargins left="0.4" right="0.47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44"/>
  <sheetViews>
    <sheetView workbookViewId="0" topLeftCell="A28">
      <selection activeCell="D49" sqref="D49"/>
    </sheetView>
  </sheetViews>
  <sheetFormatPr defaultColWidth="9.140625" defaultRowHeight="12.75"/>
  <cols>
    <col min="1" max="1" width="7.28125" style="266" customWidth="1"/>
    <col min="2" max="2" width="39.8515625" style="266" customWidth="1"/>
    <col min="3" max="3" width="9.421875" style="266" customWidth="1"/>
    <col min="4" max="4" width="18.421875" style="266" customWidth="1"/>
    <col min="5" max="5" width="16.7109375" style="266" customWidth="1"/>
    <col min="6" max="6" width="14.00390625" style="266" customWidth="1"/>
    <col min="7" max="16384" width="9.140625" style="266" customWidth="1"/>
  </cols>
  <sheetData>
    <row r="1" spans="1:6" ht="66.75" customHeight="1" thickBot="1">
      <c r="A1" s="610" t="s">
        <v>905</v>
      </c>
      <c r="B1" s="611"/>
      <c r="C1" s="611"/>
      <c r="D1" s="611"/>
      <c r="E1" s="611"/>
      <c r="F1" s="612"/>
    </row>
    <row r="2" spans="1:6" ht="36.75" customHeight="1" thickBot="1">
      <c r="A2" s="613" t="s">
        <v>471</v>
      </c>
      <c r="B2" s="614"/>
      <c r="C2" s="614"/>
      <c r="D2" s="614"/>
      <c r="E2" s="614"/>
      <c r="F2" s="615"/>
    </row>
    <row r="3" spans="1:7" s="269" customFormat="1" ht="69" customHeight="1" thickBot="1">
      <c r="A3" s="267" t="s">
        <v>917</v>
      </c>
      <c r="B3" s="267" t="s">
        <v>633</v>
      </c>
      <c r="C3" s="268" t="s">
        <v>33</v>
      </c>
      <c r="D3" s="268" t="s">
        <v>906</v>
      </c>
      <c r="E3" s="268" t="s">
        <v>907</v>
      </c>
      <c r="F3" s="379" t="s">
        <v>908</v>
      </c>
      <c r="G3" s="266"/>
    </row>
    <row r="4" spans="1:7" ht="15.75">
      <c r="A4" s="403">
        <v>601</v>
      </c>
      <c r="B4" s="395" t="s">
        <v>996</v>
      </c>
      <c r="C4" s="396" t="s">
        <v>997</v>
      </c>
      <c r="D4" s="327">
        <v>0</v>
      </c>
      <c r="E4" s="387">
        <v>0</v>
      </c>
      <c r="F4" s="392">
        <f>E4-D4</f>
        <v>0</v>
      </c>
      <c r="G4" s="266"/>
    </row>
    <row r="5" spans="1:7" ht="15.75">
      <c r="A5" s="404">
        <v>602</v>
      </c>
      <c r="B5" s="397" t="s">
        <v>998</v>
      </c>
      <c r="C5" s="398" t="s">
        <v>999</v>
      </c>
      <c r="D5" s="328">
        <v>2742.84</v>
      </c>
      <c r="E5" s="388">
        <v>2406.4</v>
      </c>
      <c r="F5" s="393">
        <f aca="true" t="shared" si="0" ref="F5:F38">E5-D5</f>
        <v>-336.44000000000005</v>
      </c>
      <c r="G5" s="266"/>
    </row>
    <row r="6" spans="1:7" ht="15.75">
      <c r="A6" s="404">
        <v>604</v>
      </c>
      <c r="B6" s="399" t="s">
        <v>1000</v>
      </c>
      <c r="C6" s="398" t="s">
        <v>1001</v>
      </c>
      <c r="D6" s="327">
        <v>0</v>
      </c>
      <c r="E6" s="327">
        <v>0</v>
      </c>
      <c r="F6" s="393">
        <f t="shared" si="0"/>
        <v>0</v>
      </c>
      <c r="G6" s="266"/>
    </row>
    <row r="7" spans="1:7" ht="15.75">
      <c r="A7" s="404">
        <v>611</v>
      </c>
      <c r="B7" s="397" t="s">
        <v>1002</v>
      </c>
      <c r="C7" s="398" t="s">
        <v>1003</v>
      </c>
      <c r="D7" s="327">
        <v>0</v>
      </c>
      <c r="E7" s="327">
        <v>0</v>
      </c>
      <c r="F7" s="393">
        <f t="shared" si="0"/>
        <v>0</v>
      </c>
      <c r="G7" s="266"/>
    </row>
    <row r="8" spans="1:7" ht="15.75">
      <c r="A8" s="404">
        <v>612</v>
      </c>
      <c r="B8" s="397" t="s">
        <v>1004</v>
      </c>
      <c r="C8" s="398" t="s">
        <v>1005</v>
      </c>
      <c r="D8" s="327">
        <v>0</v>
      </c>
      <c r="E8" s="327">
        <v>0</v>
      </c>
      <c r="F8" s="393">
        <f t="shared" si="0"/>
        <v>0</v>
      </c>
      <c r="G8" s="266"/>
    </row>
    <row r="9" spans="1:7" ht="15.75">
      <c r="A9" s="404">
        <v>613</v>
      </c>
      <c r="B9" s="397" t="s">
        <v>1006</v>
      </c>
      <c r="C9" s="398" t="s">
        <v>1007</v>
      </c>
      <c r="D9" s="327">
        <v>0</v>
      </c>
      <c r="E9" s="327">
        <v>0</v>
      </c>
      <c r="F9" s="393">
        <f t="shared" si="0"/>
        <v>0</v>
      </c>
      <c r="G9" s="266"/>
    </row>
    <row r="10" spans="1:7" ht="15.75">
      <c r="A10" s="404">
        <v>614</v>
      </c>
      <c r="B10" s="397" t="s">
        <v>1008</v>
      </c>
      <c r="C10" s="398" t="s">
        <v>1009</v>
      </c>
      <c r="D10" s="327">
        <v>0</v>
      </c>
      <c r="E10" s="327">
        <v>0</v>
      </c>
      <c r="F10" s="393">
        <f t="shared" si="0"/>
        <v>0</v>
      </c>
      <c r="G10" s="266"/>
    </row>
    <row r="11" spans="1:7" ht="15.75">
      <c r="A11" s="404">
        <v>621</v>
      </c>
      <c r="B11" s="397" t="s">
        <v>1010</v>
      </c>
      <c r="C11" s="398" t="s">
        <v>1011</v>
      </c>
      <c r="D11" s="327">
        <v>0</v>
      </c>
      <c r="E11" s="327">
        <v>0</v>
      </c>
      <c r="F11" s="393">
        <f t="shared" si="0"/>
        <v>0</v>
      </c>
      <c r="G11" s="266"/>
    </row>
    <row r="12" spans="1:7" ht="15.75">
      <c r="A12" s="404">
        <v>622</v>
      </c>
      <c r="B12" s="397" t="s">
        <v>1012</v>
      </c>
      <c r="C12" s="398" t="s">
        <v>1013</v>
      </c>
      <c r="D12" s="327">
        <v>0</v>
      </c>
      <c r="E12" s="327">
        <v>0</v>
      </c>
      <c r="F12" s="393">
        <f t="shared" si="0"/>
        <v>0</v>
      </c>
      <c r="G12" s="266"/>
    </row>
    <row r="13" spans="1:6" ht="15.75">
      <c r="A13" s="404">
        <v>623</v>
      </c>
      <c r="B13" s="397" t="s">
        <v>1014</v>
      </c>
      <c r="C13" s="398" t="s">
        <v>1015</v>
      </c>
      <c r="D13" s="327">
        <v>0</v>
      </c>
      <c r="E13" s="327">
        <v>0</v>
      </c>
      <c r="F13" s="393">
        <f t="shared" si="0"/>
        <v>0</v>
      </c>
    </row>
    <row r="14" spans="1:6" ht="15.75">
      <c r="A14" s="404">
        <v>624</v>
      </c>
      <c r="B14" s="397" t="s">
        <v>1016</v>
      </c>
      <c r="C14" s="398" t="s">
        <v>1017</v>
      </c>
      <c r="D14" s="327">
        <v>0</v>
      </c>
      <c r="E14" s="327">
        <v>0</v>
      </c>
      <c r="F14" s="393">
        <f t="shared" si="0"/>
        <v>0</v>
      </c>
    </row>
    <row r="15" spans="1:6" ht="15.75">
      <c r="A15" s="404">
        <v>641</v>
      </c>
      <c r="B15" s="397" t="s">
        <v>948</v>
      </c>
      <c r="C15" s="398" t="s">
        <v>1018</v>
      </c>
      <c r="D15" s="327">
        <v>0</v>
      </c>
      <c r="E15" s="327">
        <v>0</v>
      </c>
      <c r="F15" s="393">
        <f t="shared" si="0"/>
        <v>0</v>
      </c>
    </row>
    <row r="16" spans="1:6" ht="15.75">
      <c r="A16" s="404">
        <v>642</v>
      </c>
      <c r="B16" s="397" t="s">
        <v>950</v>
      </c>
      <c r="C16" s="398" t="s">
        <v>1019</v>
      </c>
      <c r="D16" s="327">
        <v>0</v>
      </c>
      <c r="E16" s="327">
        <v>0</v>
      </c>
      <c r="F16" s="393">
        <f t="shared" si="0"/>
        <v>0</v>
      </c>
    </row>
    <row r="17" spans="1:6" ht="15.75">
      <c r="A17" s="404">
        <v>643</v>
      </c>
      <c r="B17" s="397" t="s">
        <v>1020</v>
      </c>
      <c r="C17" s="398" t="s">
        <v>1021</v>
      </c>
      <c r="D17" s="327">
        <v>0</v>
      </c>
      <c r="E17" s="327">
        <v>0</v>
      </c>
      <c r="F17" s="393">
        <f t="shared" si="0"/>
        <v>0</v>
      </c>
    </row>
    <row r="18" spans="1:6" ht="15.75">
      <c r="A18" s="404">
        <v>644</v>
      </c>
      <c r="B18" s="397" t="s">
        <v>954</v>
      </c>
      <c r="C18" s="398" t="s">
        <v>1022</v>
      </c>
      <c r="D18" s="327">
        <v>0</v>
      </c>
      <c r="E18" s="327">
        <v>0</v>
      </c>
      <c r="F18" s="393">
        <f t="shared" si="0"/>
        <v>0</v>
      </c>
    </row>
    <row r="19" spans="1:6" ht="15.75">
      <c r="A19" s="404">
        <v>645</v>
      </c>
      <c r="B19" s="397" t="s">
        <v>1023</v>
      </c>
      <c r="C19" s="398" t="s">
        <v>1024</v>
      </c>
      <c r="D19" s="327">
        <v>0</v>
      </c>
      <c r="E19" s="388">
        <v>0.01</v>
      </c>
      <c r="F19" s="393">
        <f t="shared" si="0"/>
        <v>0.01</v>
      </c>
    </row>
    <row r="20" spans="1:6" ht="15.75">
      <c r="A20" s="404">
        <v>646</v>
      </c>
      <c r="B20" s="397" t="s">
        <v>1025</v>
      </c>
      <c r="C20" s="398" t="s">
        <v>1026</v>
      </c>
      <c r="D20" s="327">
        <v>0</v>
      </c>
      <c r="E20" s="327">
        <v>0</v>
      </c>
      <c r="F20" s="393">
        <f t="shared" si="0"/>
        <v>0</v>
      </c>
    </row>
    <row r="21" spans="1:6" ht="15.75">
      <c r="A21" s="404">
        <v>647</v>
      </c>
      <c r="B21" s="397" t="s">
        <v>1027</v>
      </c>
      <c r="C21" s="398" t="s">
        <v>1028</v>
      </c>
      <c r="D21" s="327">
        <v>0</v>
      </c>
      <c r="E21" s="327">
        <v>0</v>
      </c>
      <c r="F21" s="393">
        <f t="shared" si="0"/>
        <v>0</v>
      </c>
    </row>
    <row r="22" spans="1:6" ht="15.75">
      <c r="A22" s="404">
        <v>648</v>
      </c>
      <c r="B22" s="397" t="s">
        <v>1029</v>
      </c>
      <c r="C22" s="398" t="s">
        <v>1030</v>
      </c>
      <c r="D22" s="327">
        <v>0</v>
      </c>
      <c r="E22" s="327">
        <v>0</v>
      </c>
      <c r="F22" s="393">
        <f t="shared" si="0"/>
        <v>0</v>
      </c>
    </row>
    <row r="23" spans="1:6" ht="15.75">
      <c r="A23" s="404">
        <v>649</v>
      </c>
      <c r="B23" s="397" t="s">
        <v>1031</v>
      </c>
      <c r="C23" s="398" t="s">
        <v>1032</v>
      </c>
      <c r="D23" s="327">
        <v>0</v>
      </c>
      <c r="E23" s="327">
        <v>0</v>
      </c>
      <c r="F23" s="393">
        <f t="shared" si="0"/>
        <v>0</v>
      </c>
    </row>
    <row r="24" spans="1:6" ht="15.75">
      <c r="A24" s="404">
        <v>651</v>
      </c>
      <c r="B24" s="397" t="s">
        <v>1033</v>
      </c>
      <c r="C24" s="398" t="s">
        <v>1034</v>
      </c>
      <c r="D24" s="327">
        <v>0</v>
      </c>
      <c r="E24" s="327">
        <v>0</v>
      </c>
      <c r="F24" s="393">
        <f t="shared" si="0"/>
        <v>0</v>
      </c>
    </row>
    <row r="25" spans="1:6" ht="15.75">
      <c r="A25" s="404">
        <v>652</v>
      </c>
      <c r="B25" s="397" t="s">
        <v>1035</v>
      </c>
      <c r="C25" s="398" t="s">
        <v>1036</v>
      </c>
      <c r="D25" s="327">
        <v>0</v>
      </c>
      <c r="E25" s="327">
        <v>0</v>
      </c>
      <c r="F25" s="393">
        <f t="shared" si="0"/>
        <v>0</v>
      </c>
    </row>
    <row r="26" spans="1:6" ht="15.75">
      <c r="A26" s="404">
        <v>653</v>
      </c>
      <c r="B26" s="397" t="s">
        <v>1037</v>
      </c>
      <c r="C26" s="398" t="s">
        <v>1038</v>
      </c>
      <c r="D26" s="327">
        <v>0</v>
      </c>
      <c r="E26" s="327">
        <v>0</v>
      </c>
      <c r="F26" s="393">
        <f t="shared" si="0"/>
        <v>0</v>
      </c>
    </row>
    <row r="27" spans="1:6" ht="15.75">
      <c r="A27" s="404">
        <v>654</v>
      </c>
      <c r="B27" s="397" t="s">
        <v>1039</v>
      </c>
      <c r="C27" s="398" t="s">
        <v>1040</v>
      </c>
      <c r="D27" s="327">
        <v>0</v>
      </c>
      <c r="E27" s="327">
        <v>0</v>
      </c>
      <c r="F27" s="393">
        <f t="shared" si="0"/>
        <v>0</v>
      </c>
    </row>
    <row r="28" spans="1:6" ht="15.75">
      <c r="A28" s="404">
        <v>655</v>
      </c>
      <c r="B28" s="397" t="s">
        <v>1041</v>
      </c>
      <c r="C28" s="398" t="s">
        <v>1042</v>
      </c>
      <c r="D28" s="327">
        <v>0</v>
      </c>
      <c r="E28" s="327">
        <v>0</v>
      </c>
      <c r="F28" s="393">
        <f t="shared" si="0"/>
        <v>0</v>
      </c>
    </row>
    <row r="29" spans="1:6" ht="15.75">
      <c r="A29" s="405">
        <v>656</v>
      </c>
      <c r="B29" s="397" t="s">
        <v>1043</v>
      </c>
      <c r="C29" s="398" t="s">
        <v>1044</v>
      </c>
      <c r="D29" s="327">
        <v>0</v>
      </c>
      <c r="E29" s="327">
        <v>0</v>
      </c>
      <c r="F29" s="393">
        <f t="shared" si="0"/>
        <v>0</v>
      </c>
    </row>
    <row r="30" spans="1:6" ht="15.75">
      <c r="A30" s="405">
        <v>657</v>
      </c>
      <c r="B30" s="397" t="s">
        <v>1045</v>
      </c>
      <c r="C30" s="398" t="s">
        <v>1046</v>
      </c>
      <c r="D30" s="327">
        <v>0</v>
      </c>
      <c r="E30" s="327">
        <v>0</v>
      </c>
      <c r="F30" s="393">
        <f t="shared" si="0"/>
        <v>0</v>
      </c>
    </row>
    <row r="31" spans="1:6" ht="15.75">
      <c r="A31" s="405">
        <v>658</v>
      </c>
      <c r="B31" s="397" t="s">
        <v>1047</v>
      </c>
      <c r="C31" s="398" t="s">
        <v>1048</v>
      </c>
      <c r="D31" s="327">
        <v>0</v>
      </c>
      <c r="E31" s="327">
        <v>0</v>
      </c>
      <c r="F31" s="393">
        <f t="shared" si="0"/>
        <v>0</v>
      </c>
    </row>
    <row r="32" spans="1:6" ht="15.75">
      <c r="A32" s="405">
        <v>661</v>
      </c>
      <c r="B32" s="397" t="s">
        <v>1049</v>
      </c>
      <c r="C32" s="398" t="s">
        <v>1050</v>
      </c>
      <c r="D32" s="327">
        <v>0</v>
      </c>
      <c r="E32" s="327">
        <v>0</v>
      </c>
      <c r="F32" s="393">
        <f t="shared" si="0"/>
        <v>0</v>
      </c>
    </row>
    <row r="33" spans="1:6" ht="15.75">
      <c r="A33" s="405">
        <v>662</v>
      </c>
      <c r="B33" s="397" t="s">
        <v>1051</v>
      </c>
      <c r="C33" s="398" t="s">
        <v>1052</v>
      </c>
      <c r="D33" s="327">
        <v>0</v>
      </c>
      <c r="E33" s="327">
        <v>0</v>
      </c>
      <c r="F33" s="393">
        <f t="shared" si="0"/>
        <v>0</v>
      </c>
    </row>
    <row r="34" spans="1:6" ht="15.75">
      <c r="A34" s="405">
        <v>663</v>
      </c>
      <c r="B34" s="397" t="s">
        <v>1053</v>
      </c>
      <c r="C34" s="398" t="s">
        <v>1054</v>
      </c>
      <c r="D34" s="327">
        <v>0</v>
      </c>
      <c r="E34" s="327">
        <v>0</v>
      </c>
      <c r="F34" s="393">
        <f t="shared" si="0"/>
        <v>0</v>
      </c>
    </row>
    <row r="35" spans="1:6" ht="15.75">
      <c r="A35" s="405">
        <v>664</v>
      </c>
      <c r="B35" s="397" t="s">
        <v>1055</v>
      </c>
      <c r="C35" s="398" t="s">
        <v>1056</v>
      </c>
      <c r="D35" s="327">
        <v>0</v>
      </c>
      <c r="E35" s="327">
        <v>0</v>
      </c>
      <c r="F35" s="393">
        <f t="shared" si="0"/>
        <v>0</v>
      </c>
    </row>
    <row r="36" spans="1:6" ht="15.75">
      <c r="A36" s="405">
        <v>665</v>
      </c>
      <c r="B36" s="397" t="s">
        <v>1057</v>
      </c>
      <c r="C36" s="398" t="s">
        <v>1058</v>
      </c>
      <c r="D36" s="327">
        <v>0</v>
      </c>
      <c r="E36" s="327">
        <v>0</v>
      </c>
      <c r="F36" s="393">
        <f t="shared" si="0"/>
        <v>0</v>
      </c>
    </row>
    <row r="37" spans="1:6" ht="15.75">
      <c r="A37" s="405">
        <v>667</v>
      </c>
      <c r="B37" s="397" t="s">
        <v>1059</v>
      </c>
      <c r="C37" s="398" t="s">
        <v>1060</v>
      </c>
      <c r="D37" s="327">
        <v>0</v>
      </c>
      <c r="E37" s="327">
        <v>0</v>
      </c>
      <c r="F37" s="393">
        <f t="shared" si="0"/>
        <v>0</v>
      </c>
    </row>
    <row r="38" spans="1:6" ht="15.75">
      <c r="A38" s="405">
        <v>691</v>
      </c>
      <c r="B38" s="397" t="s">
        <v>1061</v>
      </c>
      <c r="C38" s="398" t="s">
        <v>1062</v>
      </c>
      <c r="D38" s="328">
        <v>1014173.8</v>
      </c>
      <c r="E38" s="389">
        <v>925210</v>
      </c>
      <c r="F38" s="393">
        <f t="shared" si="0"/>
        <v>-88963.80000000005</v>
      </c>
    </row>
    <row r="39" spans="1:6" ht="15.75">
      <c r="A39" s="606" t="s">
        <v>1063</v>
      </c>
      <c r="B39" s="607"/>
      <c r="C39" s="400" t="s">
        <v>1064</v>
      </c>
      <c r="D39" s="385">
        <f>SUM(D4:D38)</f>
        <v>1016916.64</v>
      </c>
      <c r="E39" s="390">
        <f>SUM(E4:E38)</f>
        <v>927616.41</v>
      </c>
      <c r="F39" s="393">
        <f>SUM(F4:F38)</f>
        <v>-89300.23000000004</v>
      </c>
    </row>
    <row r="40" spans="1:6" ht="15.75">
      <c r="A40" s="616" t="s">
        <v>1065</v>
      </c>
      <c r="B40" s="617"/>
      <c r="C40" s="401" t="s">
        <v>1066</v>
      </c>
      <c r="D40" s="378">
        <f>D39-'T23_Náklady_soc_oblasť'!D41</f>
        <v>-6573.04999999993</v>
      </c>
      <c r="E40" s="385">
        <f>E39-'T23_Náklady_soc_oblasť'!E41</f>
        <v>-2632.929999999935</v>
      </c>
      <c r="F40" s="393">
        <f>F39-'T23_Náklady_soc_oblasť'!F41</f>
        <v>3940.119999999937</v>
      </c>
    </row>
    <row r="41" spans="1:6" ht="15.75">
      <c r="A41" s="405">
        <v>591</v>
      </c>
      <c r="B41" s="397" t="s">
        <v>1067</v>
      </c>
      <c r="C41" s="398" t="s">
        <v>1068</v>
      </c>
      <c r="D41" s="327">
        <v>0</v>
      </c>
      <c r="E41" s="327">
        <v>0</v>
      </c>
      <c r="F41" s="393">
        <f>F40-'T23_Náklady_soc_oblasť'!F42</f>
        <v>190420.8199999999</v>
      </c>
    </row>
    <row r="42" spans="1:6" ht="15.75">
      <c r="A42" s="405">
        <v>595</v>
      </c>
      <c r="B42" s="397" t="s">
        <v>1069</v>
      </c>
      <c r="C42" s="398" t="s">
        <v>1070</v>
      </c>
      <c r="D42" s="327">
        <v>0</v>
      </c>
      <c r="E42" s="327">
        <v>0</v>
      </c>
      <c r="F42" s="393">
        <f>F41-'T23_Náklady_soc_oblasť'!F43</f>
        <v>190420.8199999999</v>
      </c>
    </row>
    <row r="43" spans="1:6" ht="15.75">
      <c r="A43" s="606" t="s">
        <v>1071</v>
      </c>
      <c r="B43" s="607"/>
      <c r="C43" s="400" t="s">
        <v>1072</v>
      </c>
      <c r="D43" s="385">
        <f>D40-D41+D42</f>
        <v>-6573.04999999993</v>
      </c>
      <c r="E43" s="385">
        <f>E40-E41+E42</f>
        <v>-2632.929999999935</v>
      </c>
      <c r="F43" s="393">
        <f>F40-F41+F42</f>
        <v>3940.119999999937</v>
      </c>
    </row>
    <row r="44" spans="1:6" ht="16.5" thickBot="1">
      <c r="A44" s="608" t="s">
        <v>1073</v>
      </c>
      <c r="B44" s="609"/>
      <c r="C44" s="402" t="s">
        <v>1074</v>
      </c>
      <c r="D44" s="386">
        <f>SUM(D4:D42)</f>
        <v>2027260.23</v>
      </c>
      <c r="E44" s="391">
        <f>SUM(E4:E42)</f>
        <v>1852599.8900000001</v>
      </c>
      <c r="F44" s="394">
        <f>SUM(F4:F42)</f>
        <v>206181.29999999964</v>
      </c>
    </row>
  </sheetData>
  <sheetProtection/>
  <mergeCells count="6">
    <mergeCell ref="A43:B43"/>
    <mergeCell ref="A44:B44"/>
    <mergeCell ref="A1:F1"/>
    <mergeCell ref="A2:F2"/>
    <mergeCell ref="A39:B39"/>
    <mergeCell ref="A40:B40"/>
  </mergeCells>
  <printOptions/>
  <pageMargins left="0.5511811023622047" right="0.4724409448818898" top="0.5905511811023623" bottom="0.4724409448818898" header="0.15748031496062992" footer="0.15748031496062992"/>
  <pageSetup fitToHeight="1" fitToWidth="1" horizontalDpi="600" verticalDpi="6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8" sqref="H38"/>
    </sheetView>
  </sheetViews>
  <sheetFormatPr defaultColWidth="9.140625" defaultRowHeight="12.75"/>
  <cols>
    <col min="2" max="2" width="34.140625" style="0" customWidth="1"/>
    <col min="3" max="3" width="10.140625" style="0" customWidth="1"/>
    <col min="4" max="4" width="17.421875" style="0" customWidth="1"/>
    <col min="5" max="5" width="15.57421875" style="0" customWidth="1"/>
    <col min="6" max="6" width="16.57421875" style="0" customWidth="1"/>
  </cols>
  <sheetData>
    <row r="1" spans="1:6" ht="61.5" customHeight="1" thickBot="1">
      <c r="A1" s="621" t="s">
        <v>909</v>
      </c>
      <c r="B1" s="622"/>
      <c r="C1" s="622"/>
      <c r="D1" s="622"/>
      <c r="E1" s="622"/>
      <c r="F1" s="623"/>
    </row>
    <row r="2" spans="1:6" ht="30.75" customHeight="1" thickBot="1">
      <c r="A2" s="618" t="s">
        <v>471</v>
      </c>
      <c r="B2" s="619"/>
      <c r="C2" s="619"/>
      <c r="D2" s="619"/>
      <c r="E2" s="619"/>
      <c r="F2" s="620"/>
    </row>
    <row r="3" spans="1:6" ht="48" customHeight="1" thickBot="1">
      <c r="A3" s="267" t="s">
        <v>917</v>
      </c>
      <c r="B3" s="270" t="s">
        <v>633</v>
      </c>
      <c r="C3" s="380" t="s">
        <v>33</v>
      </c>
      <c r="D3" s="268" t="s">
        <v>910</v>
      </c>
      <c r="E3" s="268" t="s">
        <v>911</v>
      </c>
      <c r="F3" s="379" t="s">
        <v>908</v>
      </c>
    </row>
    <row r="4" spans="1:6" ht="15.75">
      <c r="A4" s="381">
        <v>501</v>
      </c>
      <c r="B4" s="363" t="s">
        <v>918</v>
      </c>
      <c r="C4" s="343" t="s">
        <v>919</v>
      </c>
      <c r="D4" s="327">
        <v>15178.35</v>
      </c>
      <c r="E4" s="327">
        <v>6628.61</v>
      </c>
      <c r="F4" s="378">
        <f>E4-D4</f>
        <v>-8549.740000000002</v>
      </c>
    </row>
    <row r="5" spans="1:6" ht="15.75">
      <c r="A5" s="382">
        <v>502</v>
      </c>
      <c r="B5" s="364" t="s">
        <v>920</v>
      </c>
      <c r="C5" s="334" t="s">
        <v>921</v>
      </c>
      <c r="D5" s="328">
        <v>31674.2</v>
      </c>
      <c r="E5" s="328">
        <v>31110.25</v>
      </c>
      <c r="F5" s="51">
        <f aca="true" t="shared" si="0" ref="F5:F40">E5-D5</f>
        <v>-563.9500000000007</v>
      </c>
    </row>
    <row r="6" spans="1:6" ht="15.75">
      <c r="A6" s="382">
        <v>504</v>
      </c>
      <c r="B6" s="364" t="s">
        <v>922</v>
      </c>
      <c r="C6" s="334" t="s">
        <v>923</v>
      </c>
      <c r="D6" s="328"/>
      <c r="E6" s="328"/>
      <c r="F6" s="51">
        <f t="shared" si="0"/>
        <v>0</v>
      </c>
    </row>
    <row r="7" spans="1:6" ht="15.75">
      <c r="A7" s="382">
        <v>511</v>
      </c>
      <c r="B7" s="364" t="s">
        <v>924</v>
      </c>
      <c r="C7" s="334" t="s">
        <v>925</v>
      </c>
      <c r="D7" s="328">
        <v>1557.64</v>
      </c>
      <c r="E7" s="328">
        <v>1808.28</v>
      </c>
      <c r="F7" s="51">
        <f t="shared" si="0"/>
        <v>250.63999999999987</v>
      </c>
    </row>
    <row r="8" spans="1:6" ht="15.75">
      <c r="A8" s="382">
        <v>512</v>
      </c>
      <c r="B8" s="364" t="s">
        <v>926</v>
      </c>
      <c r="C8" s="334" t="s">
        <v>927</v>
      </c>
      <c r="D8" s="328">
        <v>82.85</v>
      </c>
      <c r="E8" s="328">
        <v>111.6</v>
      </c>
      <c r="F8" s="51">
        <f t="shared" si="0"/>
        <v>28.75</v>
      </c>
    </row>
    <row r="9" spans="1:6" ht="15.75">
      <c r="A9" s="382">
        <v>513</v>
      </c>
      <c r="B9" s="364" t="s">
        <v>928</v>
      </c>
      <c r="C9" s="334" t="s">
        <v>929</v>
      </c>
      <c r="D9" s="328"/>
      <c r="E9" s="328"/>
      <c r="F9" s="51">
        <f t="shared" si="0"/>
        <v>0</v>
      </c>
    </row>
    <row r="10" spans="1:6" ht="15.75">
      <c r="A10" s="382">
        <v>518</v>
      </c>
      <c r="B10" s="364" t="s">
        <v>930</v>
      </c>
      <c r="C10" s="334" t="s">
        <v>931</v>
      </c>
      <c r="D10" s="328">
        <v>35777.7</v>
      </c>
      <c r="E10" s="328">
        <v>37791.75</v>
      </c>
      <c r="F10" s="51">
        <f t="shared" si="0"/>
        <v>2014.050000000003</v>
      </c>
    </row>
    <row r="11" spans="1:6" ht="15.75">
      <c r="A11" s="382">
        <v>521</v>
      </c>
      <c r="B11" s="364" t="s">
        <v>932</v>
      </c>
      <c r="C11" s="334" t="s">
        <v>933</v>
      </c>
      <c r="D11" s="328">
        <v>46050.85</v>
      </c>
      <c r="E11" s="328">
        <v>46535.25</v>
      </c>
      <c r="F11" s="51">
        <f t="shared" si="0"/>
        <v>484.40000000000146</v>
      </c>
    </row>
    <row r="12" spans="1:6" ht="15.75">
      <c r="A12" s="382">
        <v>524</v>
      </c>
      <c r="B12" s="364" t="s">
        <v>934</v>
      </c>
      <c r="C12" s="334" t="s">
        <v>935</v>
      </c>
      <c r="D12" s="328">
        <v>16076.64</v>
      </c>
      <c r="E12" s="328">
        <v>16085.72</v>
      </c>
      <c r="F12" s="51">
        <f t="shared" si="0"/>
        <v>9.079999999999927</v>
      </c>
    </row>
    <row r="13" spans="1:6" ht="15.75">
      <c r="A13" s="382">
        <v>525</v>
      </c>
      <c r="B13" s="364" t="s">
        <v>936</v>
      </c>
      <c r="C13" s="334" t="s">
        <v>937</v>
      </c>
      <c r="D13" s="328">
        <v>0</v>
      </c>
      <c r="E13" s="328">
        <v>0</v>
      </c>
      <c r="F13" s="51">
        <f t="shared" si="0"/>
        <v>0</v>
      </c>
    </row>
    <row r="14" spans="1:6" ht="15.75">
      <c r="A14" s="382">
        <v>527</v>
      </c>
      <c r="B14" s="364" t="s">
        <v>938</v>
      </c>
      <c r="C14" s="334" t="s">
        <v>939</v>
      </c>
      <c r="D14" s="328">
        <v>13246.66</v>
      </c>
      <c r="E14" s="328">
        <v>3168.88</v>
      </c>
      <c r="F14" s="51">
        <f t="shared" si="0"/>
        <v>-10077.779999999999</v>
      </c>
    </row>
    <row r="15" spans="1:6" ht="15.75">
      <c r="A15" s="382">
        <v>528</v>
      </c>
      <c r="B15" s="364" t="s">
        <v>940</v>
      </c>
      <c r="C15" s="334" t="s">
        <v>941</v>
      </c>
      <c r="D15" s="328">
        <v>0</v>
      </c>
      <c r="E15" s="328">
        <v>0</v>
      </c>
      <c r="F15" s="51">
        <f t="shared" si="0"/>
        <v>0</v>
      </c>
    </row>
    <row r="16" spans="1:6" ht="15.75">
      <c r="A16" s="382">
        <v>531</v>
      </c>
      <c r="B16" s="364" t="s">
        <v>942</v>
      </c>
      <c r="C16" s="334" t="s">
        <v>943</v>
      </c>
      <c r="D16" s="328">
        <v>0</v>
      </c>
      <c r="E16" s="328">
        <v>0</v>
      </c>
      <c r="F16" s="51">
        <f t="shared" si="0"/>
        <v>0</v>
      </c>
    </row>
    <row r="17" spans="1:6" ht="15.75">
      <c r="A17" s="382">
        <v>532</v>
      </c>
      <c r="B17" s="364" t="s">
        <v>944</v>
      </c>
      <c r="C17" s="334" t="s">
        <v>945</v>
      </c>
      <c r="D17" s="328">
        <v>0</v>
      </c>
      <c r="E17" s="328">
        <v>0</v>
      </c>
      <c r="F17" s="51">
        <f t="shared" si="0"/>
        <v>0</v>
      </c>
    </row>
    <row r="18" spans="1:6" ht="15.75">
      <c r="A18" s="382">
        <v>538</v>
      </c>
      <c r="B18" s="364" t="s">
        <v>946</v>
      </c>
      <c r="C18" s="334" t="s">
        <v>947</v>
      </c>
      <c r="D18" s="328">
        <v>1224.49</v>
      </c>
      <c r="E18" s="328">
        <v>0</v>
      </c>
      <c r="F18" s="51">
        <f t="shared" si="0"/>
        <v>-1224.49</v>
      </c>
    </row>
    <row r="19" spans="1:6" ht="15.75">
      <c r="A19" s="382">
        <v>541</v>
      </c>
      <c r="B19" s="364" t="s">
        <v>948</v>
      </c>
      <c r="C19" s="334" t="s">
        <v>949</v>
      </c>
      <c r="D19" s="328">
        <v>0</v>
      </c>
      <c r="E19" s="328">
        <v>0</v>
      </c>
      <c r="F19" s="51">
        <f t="shared" si="0"/>
        <v>0</v>
      </c>
    </row>
    <row r="20" spans="1:6" ht="15.75">
      <c r="A20" s="382">
        <v>542</v>
      </c>
      <c r="B20" s="364" t="s">
        <v>950</v>
      </c>
      <c r="C20" s="334" t="s">
        <v>951</v>
      </c>
      <c r="D20" s="328">
        <v>0</v>
      </c>
      <c r="E20" s="328">
        <v>0</v>
      </c>
      <c r="F20" s="51">
        <f t="shared" si="0"/>
        <v>0</v>
      </c>
    </row>
    <row r="21" spans="1:6" ht="15.75">
      <c r="A21" s="382">
        <v>543</v>
      </c>
      <c r="B21" s="364" t="s">
        <v>952</v>
      </c>
      <c r="C21" s="334" t="s">
        <v>953</v>
      </c>
      <c r="D21" s="328">
        <v>0</v>
      </c>
      <c r="E21" s="328">
        <v>0</v>
      </c>
      <c r="F21" s="51">
        <f t="shared" si="0"/>
        <v>0</v>
      </c>
    </row>
    <row r="22" spans="1:6" ht="15.75">
      <c r="A22" s="382">
        <v>544</v>
      </c>
      <c r="B22" s="364" t="s">
        <v>954</v>
      </c>
      <c r="C22" s="334" t="s">
        <v>955</v>
      </c>
      <c r="D22" s="328">
        <v>0</v>
      </c>
      <c r="E22" s="328">
        <v>0</v>
      </c>
      <c r="F22" s="51">
        <f t="shared" si="0"/>
        <v>0</v>
      </c>
    </row>
    <row r="23" spans="1:6" ht="15.75">
      <c r="A23" s="382">
        <v>545</v>
      </c>
      <c r="B23" s="364" t="s">
        <v>956</v>
      </c>
      <c r="C23" s="334" t="s">
        <v>957</v>
      </c>
      <c r="D23" s="328">
        <v>0</v>
      </c>
      <c r="E23" s="328">
        <v>0</v>
      </c>
      <c r="F23" s="51">
        <f t="shared" si="0"/>
        <v>0</v>
      </c>
    </row>
    <row r="24" spans="1:6" ht="15.75">
      <c r="A24" s="382">
        <v>546</v>
      </c>
      <c r="B24" s="364" t="s">
        <v>958</v>
      </c>
      <c r="C24" s="334" t="s">
        <v>959</v>
      </c>
      <c r="D24" s="328">
        <v>0</v>
      </c>
      <c r="E24" s="328">
        <v>0</v>
      </c>
      <c r="F24" s="51">
        <f t="shared" si="0"/>
        <v>0</v>
      </c>
    </row>
    <row r="25" spans="1:6" ht="15.75">
      <c r="A25" s="382">
        <v>547</v>
      </c>
      <c r="B25" s="364" t="s">
        <v>960</v>
      </c>
      <c r="C25" s="334" t="s">
        <v>961</v>
      </c>
      <c r="D25" s="328">
        <v>0</v>
      </c>
      <c r="E25" s="328">
        <v>0</v>
      </c>
      <c r="F25" s="51">
        <f t="shared" si="0"/>
        <v>0</v>
      </c>
    </row>
    <row r="26" spans="1:6" ht="15.75">
      <c r="A26" s="382">
        <v>548</v>
      </c>
      <c r="B26" s="364" t="s">
        <v>962</v>
      </c>
      <c r="C26" s="334" t="s">
        <v>963</v>
      </c>
      <c r="D26" s="328">
        <v>0</v>
      </c>
      <c r="E26" s="328">
        <v>0</v>
      </c>
      <c r="F26" s="51">
        <f t="shared" si="0"/>
        <v>0</v>
      </c>
    </row>
    <row r="27" spans="1:6" ht="15.75">
      <c r="A27" s="382">
        <v>549</v>
      </c>
      <c r="B27" s="364" t="s">
        <v>964</v>
      </c>
      <c r="C27" s="334" t="s">
        <v>965</v>
      </c>
      <c r="D27" s="328">
        <v>9.95</v>
      </c>
      <c r="E27" s="328">
        <v>0</v>
      </c>
      <c r="F27" s="51">
        <f t="shared" si="0"/>
        <v>-9.95</v>
      </c>
    </row>
    <row r="28" spans="1:6" ht="15.75">
      <c r="A28" s="382">
        <v>551</v>
      </c>
      <c r="B28" s="364" t="s">
        <v>966</v>
      </c>
      <c r="C28" s="334" t="s">
        <v>967</v>
      </c>
      <c r="D28" s="328">
        <v>0</v>
      </c>
      <c r="E28" s="328">
        <v>0</v>
      </c>
      <c r="F28" s="51">
        <f t="shared" si="0"/>
        <v>0</v>
      </c>
    </row>
    <row r="29" spans="1:6" ht="15.75">
      <c r="A29" s="383">
        <v>552</v>
      </c>
      <c r="B29" s="364" t="s">
        <v>968</v>
      </c>
      <c r="C29" s="334" t="s">
        <v>969</v>
      </c>
      <c r="D29" s="328">
        <v>0</v>
      </c>
      <c r="E29" s="328">
        <v>0</v>
      </c>
      <c r="F29" s="51">
        <f t="shared" si="0"/>
        <v>0</v>
      </c>
    </row>
    <row r="30" spans="1:6" ht="15.75">
      <c r="A30" s="383">
        <v>553</v>
      </c>
      <c r="B30" s="364" t="s">
        <v>970</v>
      </c>
      <c r="C30" s="334" t="s">
        <v>971</v>
      </c>
      <c r="D30" s="328">
        <v>0</v>
      </c>
      <c r="E30" s="328">
        <v>0</v>
      </c>
      <c r="F30" s="51">
        <f t="shared" si="0"/>
        <v>0</v>
      </c>
    </row>
    <row r="31" spans="1:6" ht="15.75">
      <c r="A31" s="383">
        <v>554</v>
      </c>
      <c r="B31" s="364" t="s">
        <v>972</v>
      </c>
      <c r="C31" s="334" t="s">
        <v>973</v>
      </c>
      <c r="D31" s="328">
        <v>0</v>
      </c>
      <c r="E31" s="328">
        <v>0</v>
      </c>
      <c r="F31" s="51">
        <f t="shared" si="0"/>
        <v>0</v>
      </c>
    </row>
    <row r="32" spans="1:6" ht="15.75">
      <c r="A32" s="383">
        <v>555</v>
      </c>
      <c r="B32" s="364" t="s">
        <v>974</v>
      </c>
      <c r="C32" s="334" t="s">
        <v>975</v>
      </c>
      <c r="D32" s="328">
        <v>0</v>
      </c>
      <c r="E32" s="328">
        <v>0</v>
      </c>
      <c r="F32" s="51">
        <f t="shared" si="0"/>
        <v>0</v>
      </c>
    </row>
    <row r="33" spans="1:6" ht="15.75">
      <c r="A33" s="383">
        <v>556</v>
      </c>
      <c r="B33" s="364" t="s">
        <v>976</v>
      </c>
      <c r="C33" s="334" t="s">
        <v>977</v>
      </c>
      <c r="D33" s="328">
        <v>862610.36</v>
      </c>
      <c r="E33" s="328">
        <v>787009</v>
      </c>
      <c r="F33" s="51">
        <f t="shared" si="0"/>
        <v>-75601.35999999999</v>
      </c>
    </row>
    <row r="34" spans="1:6" ht="15.75">
      <c r="A34" s="383">
        <v>557</v>
      </c>
      <c r="B34" s="364" t="s">
        <v>978</v>
      </c>
      <c r="C34" s="334" t="s">
        <v>979</v>
      </c>
      <c r="D34" s="328">
        <v>0</v>
      </c>
      <c r="E34" s="328">
        <v>0</v>
      </c>
      <c r="F34" s="51">
        <f t="shared" si="0"/>
        <v>0</v>
      </c>
    </row>
    <row r="35" spans="1:6" ht="15.75">
      <c r="A35" s="383">
        <v>558</v>
      </c>
      <c r="B35" s="364" t="s">
        <v>980</v>
      </c>
      <c r="C35" s="334" t="s">
        <v>981</v>
      </c>
      <c r="D35" s="328">
        <v>0</v>
      </c>
      <c r="E35" s="328">
        <v>0</v>
      </c>
      <c r="F35" s="51">
        <f t="shared" si="0"/>
        <v>0</v>
      </c>
    </row>
    <row r="36" spans="1:6" ht="15.75">
      <c r="A36" s="383">
        <v>559</v>
      </c>
      <c r="B36" s="364" t="s">
        <v>982</v>
      </c>
      <c r="C36" s="334" t="s">
        <v>983</v>
      </c>
      <c r="D36" s="328">
        <v>0</v>
      </c>
      <c r="E36" s="328">
        <v>0</v>
      </c>
      <c r="F36" s="51">
        <f t="shared" si="0"/>
        <v>0</v>
      </c>
    </row>
    <row r="37" spans="1:6" ht="20.25" customHeight="1">
      <c r="A37" s="383">
        <v>561</v>
      </c>
      <c r="B37" s="364" t="s">
        <v>984</v>
      </c>
      <c r="C37" s="334" t="s">
        <v>985</v>
      </c>
      <c r="D37" s="328">
        <v>0</v>
      </c>
      <c r="E37" s="328">
        <v>0</v>
      </c>
      <c r="F37" s="51">
        <f t="shared" si="0"/>
        <v>0</v>
      </c>
    </row>
    <row r="38" spans="1:6" ht="15.75">
      <c r="A38" s="383">
        <v>562</v>
      </c>
      <c r="B38" s="364" t="s">
        <v>986</v>
      </c>
      <c r="C38" s="334" t="s">
        <v>987</v>
      </c>
      <c r="D38" s="328">
        <v>0</v>
      </c>
      <c r="E38" s="328">
        <v>0</v>
      </c>
      <c r="F38" s="51">
        <f t="shared" si="0"/>
        <v>0</v>
      </c>
    </row>
    <row r="39" spans="1:6" ht="15.75">
      <c r="A39" s="383">
        <v>563</v>
      </c>
      <c r="B39" s="364" t="s">
        <v>988</v>
      </c>
      <c r="C39" s="334" t="s">
        <v>989</v>
      </c>
      <c r="D39" s="328">
        <v>0</v>
      </c>
      <c r="E39" s="328">
        <v>0</v>
      </c>
      <c r="F39" s="51">
        <f t="shared" si="0"/>
        <v>0</v>
      </c>
    </row>
    <row r="40" spans="1:6" ht="16.5" thickBot="1">
      <c r="A40" s="384">
        <v>567</v>
      </c>
      <c r="B40" s="365" t="s">
        <v>990</v>
      </c>
      <c r="C40" s="336" t="s">
        <v>991</v>
      </c>
      <c r="D40" s="328">
        <v>0</v>
      </c>
      <c r="E40" s="328">
        <v>0</v>
      </c>
      <c r="F40" s="377">
        <f t="shared" si="0"/>
        <v>0</v>
      </c>
    </row>
    <row r="41" spans="1:6" ht="24.75" customHeight="1" thickBot="1">
      <c r="A41" s="624" t="s">
        <v>992</v>
      </c>
      <c r="B41" s="625"/>
      <c r="C41" s="367" t="s">
        <v>993</v>
      </c>
      <c r="D41" s="338">
        <f>SUM(D4:D40)</f>
        <v>1023489.69</v>
      </c>
      <c r="E41" s="338">
        <f>SUM(E4:E40)</f>
        <v>930249.34</v>
      </c>
      <c r="F41" s="339">
        <f>SUM(F4:F40)</f>
        <v>-93240.34999999998</v>
      </c>
    </row>
    <row r="42" spans="1:6" ht="16.5" thickBot="1">
      <c r="A42" s="626" t="s">
        <v>994</v>
      </c>
      <c r="B42" s="627"/>
      <c r="C42" s="366" t="s">
        <v>995</v>
      </c>
      <c r="D42" s="341">
        <f>SUM(D4:D41)</f>
        <v>2046979.38</v>
      </c>
      <c r="E42" s="341">
        <f>SUM(E4:E41)</f>
        <v>1860498.68</v>
      </c>
      <c r="F42" s="342">
        <f>SUM(F4:F41)</f>
        <v>-186480.69999999995</v>
      </c>
    </row>
    <row r="43" spans="2:5" ht="12.75">
      <c r="B43" s="271"/>
      <c r="C43" s="271"/>
      <c r="D43" s="271"/>
      <c r="E43" s="271"/>
    </row>
  </sheetData>
  <sheetProtection/>
  <mergeCells count="4">
    <mergeCell ref="A2:F2"/>
    <mergeCell ref="A1:F1"/>
    <mergeCell ref="A41:B41"/>
    <mergeCell ref="A42:B42"/>
  </mergeCells>
  <printOptions/>
  <pageMargins left="0.3937007874015748" right="0.2362204724409449" top="0.5905511811023623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4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7" sqref="F37"/>
    </sheetView>
  </sheetViews>
  <sheetFormatPr defaultColWidth="9.140625" defaultRowHeight="12.75"/>
  <cols>
    <col min="1" max="1" width="3.57421875" style="281" customWidth="1"/>
    <col min="2" max="2" width="50.00390625" style="281" customWidth="1"/>
    <col min="3" max="3" width="7.421875" style="283" customWidth="1"/>
    <col min="4" max="4" width="15.140625" style="284" customWidth="1"/>
    <col min="5" max="5" width="13.7109375" style="284" customWidth="1"/>
    <col min="6" max="6" width="14.421875" style="284" customWidth="1"/>
    <col min="7" max="7" width="17.421875" style="284" customWidth="1"/>
    <col min="8" max="16384" width="9.140625" style="281" customWidth="1"/>
  </cols>
  <sheetData>
    <row r="1" spans="1:7" ht="35.25" customHeight="1">
      <c r="A1" s="478" t="s">
        <v>912</v>
      </c>
      <c r="B1" s="479"/>
      <c r="C1" s="479"/>
      <c r="D1" s="479"/>
      <c r="E1" s="479"/>
      <c r="F1" s="479"/>
      <c r="G1" s="480"/>
    </row>
    <row r="2" spans="1:7" ht="30" customHeight="1">
      <c r="A2" s="632" t="s">
        <v>471</v>
      </c>
      <c r="B2" s="633"/>
      <c r="C2" s="633"/>
      <c r="D2" s="633"/>
      <c r="E2" s="633"/>
      <c r="F2" s="633"/>
      <c r="G2" s="634"/>
    </row>
    <row r="3" spans="1:7" ht="57.75" customHeight="1">
      <c r="A3" s="635" t="s">
        <v>757</v>
      </c>
      <c r="B3" s="636"/>
      <c r="C3" s="636" t="s">
        <v>805</v>
      </c>
      <c r="D3" s="637" t="s">
        <v>806</v>
      </c>
      <c r="E3" s="637"/>
      <c r="F3" s="637"/>
      <c r="G3" s="321" t="s">
        <v>807</v>
      </c>
    </row>
    <row r="4" spans="1:7" ht="16.5" thickBot="1">
      <c r="A4" s="635"/>
      <c r="B4" s="636"/>
      <c r="C4" s="636"/>
      <c r="D4" s="313" t="s">
        <v>753</v>
      </c>
      <c r="E4" s="420" t="s">
        <v>754</v>
      </c>
      <c r="F4" s="420" t="s">
        <v>755</v>
      </c>
      <c r="G4" s="421" t="s">
        <v>755</v>
      </c>
    </row>
    <row r="5" spans="1:7" ht="26.25" customHeight="1" thickBot="1">
      <c r="A5" s="638" t="s">
        <v>808</v>
      </c>
      <c r="B5" s="639"/>
      <c r="C5" s="406" t="s">
        <v>809</v>
      </c>
      <c r="D5" s="419">
        <v>1</v>
      </c>
      <c r="E5" s="422">
        <v>2</v>
      </c>
      <c r="F5" s="423">
        <v>3</v>
      </c>
      <c r="G5" s="424">
        <v>4</v>
      </c>
    </row>
    <row r="6" spans="1:7" ht="15.75" customHeight="1">
      <c r="A6" s="628" t="s">
        <v>576</v>
      </c>
      <c r="B6" s="629"/>
      <c r="C6" s="314" t="s">
        <v>637</v>
      </c>
      <c r="D6" s="50">
        <f>D7+D14+D26</f>
        <v>18206760.810000002</v>
      </c>
      <c r="E6" s="409">
        <f>E7+E14+E26</f>
        <v>6165863.05</v>
      </c>
      <c r="F6" s="409">
        <f>F7+F14+F26</f>
        <v>12040897.76</v>
      </c>
      <c r="G6" s="409">
        <f>G7+G14+G26</f>
        <v>11983651.180000002</v>
      </c>
    </row>
    <row r="7" spans="1:7" ht="15.75" customHeight="1">
      <c r="A7" s="322" t="s">
        <v>810</v>
      </c>
      <c r="B7" s="315" t="s">
        <v>584</v>
      </c>
      <c r="C7" s="316" t="s">
        <v>639</v>
      </c>
      <c r="D7" s="50">
        <f>D8+D9+D10+D11+D12+D13</f>
        <v>180059.36</v>
      </c>
      <c r="E7" s="50">
        <f>E8+E9+E10+E11+E12+E13</f>
        <v>168112.28</v>
      </c>
      <c r="F7" s="50">
        <f>F8+F9+F10+F11+F12+F13</f>
        <v>11947.08</v>
      </c>
      <c r="G7" s="50">
        <f>G8+G9+G10+G11+G12+G13</f>
        <v>22754.92</v>
      </c>
    </row>
    <row r="8" spans="1:7" ht="31.5">
      <c r="A8" s="630"/>
      <c r="B8" s="317" t="s">
        <v>811</v>
      </c>
      <c r="C8" s="318" t="s">
        <v>641</v>
      </c>
      <c r="D8" s="328"/>
      <c r="E8" s="328"/>
      <c r="F8" s="328"/>
      <c r="G8" s="328"/>
    </row>
    <row r="9" spans="1:7" ht="15.75" customHeight="1">
      <c r="A9" s="631"/>
      <c r="B9" s="317" t="s">
        <v>812</v>
      </c>
      <c r="C9" s="318" t="s">
        <v>643</v>
      </c>
      <c r="D9" s="328">
        <v>165177.71</v>
      </c>
      <c r="E9" s="328">
        <v>153230.63</v>
      </c>
      <c r="F9" s="328">
        <v>11947.08</v>
      </c>
      <c r="G9" s="328">
        <v>22754.92</v>
      </c>
    </row>
    <row r="10" spans="1:7" ht="15.75" customHeight="1">
      <c r="A10" s="631"/>
      <c r="B10" s="317" t="s">
        <v>813</v>
      </c>
      <c r="C10" s="318" t="s">
        <v>644</v>
      </c>
      <c r="D10" s="328">
        <v>0</v>
      </c>
      <c r="E10" s="328">
        <v>0</v>
      </c>
      <c r="F10" s="328">
        <v>0</v>
      </c>
      <c r="G10" s="328">
        <v>0</v>
      </c>
    </row>
    <row r="11" spans="1:7" ht="31.5">
      <c r="A11" s="631"/>
      <c r="B11" s="317" t="s">
        <v>814</v>
      </c>
      <c r="C11" s="318" t="s">
        <v>646</v>
      </c>
      <c r="D11" s="328">
        <v>14881.65</v>
      </c>
      <c r="E11" s="328">
        <v>14881.65</v>
      </c>
      <c r="F11" s="328">
        <v>0</v>
      </c>
      <c r="G11" s="328">
        <v>0</v>
      </c>
    </row>
    <row r="12" spans="1:7" ht="15.75" customHeight="1">
      <c r="A12" s="631"/>
      <c r="B12" s="317" t="s">
        <v>574</v>
      </c>
      <c r="C12" s="318" t="s">
        <v>648</v>
      </c>
      <c r="D12" s="328">
        <v>0</v>
      </c>
      <c r="E12" s="328">
        <v>0</v>
      </c>
      <c r="F12" s="328">
        <v>0</v>
      </c>
      <c r="G12" s="328">
        <v>0</v>
      </c>
    </row>
    <row r="13" spans="1:7" ht="31.5">
      <c r="A13" s="631"/>
      <c r="B13" s="317" t="s">
        <v>815</v>
      </c>
      <c r="C13" s="318" t="s">
        <v>650</v>
      </c>
      <c r="D13" s="328">
        <v>0</v>
      </c>
      <c r="E13" s="328">
        <v>0</v>
      </c>
      <c r="F13" s="328">
        <v>0</v>
      </c>
      <c r="G13" s="328">
        <v>0</v>
      </c>
    </row>
    <row r="14" spans="1:7" ht="15.75" customHeight="1">
      <c r="A14" s="322" t="s">
        <v>816</v>
      </c>
      <c r="B14" s="319" t="s">
        <v>573</v>
      </c>
      <c r="C14" s="316" t="s">
        <v>652</v>
      </c>
      <c r="D14" s="50">
        <f>SUM(D15:D25)</f>
        <v>18023315.67</v>
      </c>
      <c r="E14" s="50">
        <f>SUM(E15:E25)</f>
        <v>5997750.77</v>
      </c>
      <c r="F14" s="50">
        <f>SUM(F15:F25)</f>
        <v>12025564.9</v>
      </c>
      <c r="G14" s="50">
        <f>SUM(G15:G25)</f>
        <v>11957510.480000002</v>
      </c>
    </row>
    <row r="15" spans="1:7" ht="15.75" customHeight="1">
      <c r="A15" s="323"/>
      <c r="B15" s="320" t="s">
        <v>817</v>
      </c>
      <c r="C15" s="318" t="s">
        <v>654</v>
      </c>
      <c r="D15" s="328">
        <v>550263.9</v>
      </c>
      <c r="E15" s="328">
        <v>0</v>
      </c>
      <c r="F15" s="328">
        <v>550263.9</v>
      </c>
      <c r="G15" s="328">
        <v>550263.9</v>
      </c>
    </row>
    <row r="16" spans="1:7" ht="15.75" customHeight="1">
      <c r="A16" s="323"/>
      <c r="B16" s="320" t="s">
        <v>818</v>
      </c>
      <c r="C16" s="318" t="s">
        <v>656</v>
      </c>
      <c r="D16" s="328">
        <v>0</v>
      </c>
      <c r="E16" s="328">
        <v>0</v>
      </c>
      <c r="F16" s="328">
        <v>0</v>
      </c>
      <c r="G16" s="328">
        <v>0</v>
      </c>
    </row>
    <row r="17" spans="1:7" ht="15.75" customHeight="1">
      <c r="A17" s="323"/>
      <c r="B17" s="320" t="s">
        <v>819</v>
      </c>
      <c r="C17" s="318" t="s">
        <v>658</v>
      </c>
      <c r="D17" s="328">
        <v>13776340.09</v>
      </c>
      <c r="E17" s="328">
        <v>2984905.53</v>
      </c>
      <c r="F17" s="328">
        <v>10791434.56</v>
      </c>
      <c r="G17" s="328">
        <v>10761551.84</v>
      </c>
    </row>
    <row r="18" spans="1:7" ht="15.75" customHeight="1">
      <c r="A18" s="323"/>
      <c r="B18" s="320" t="s">
        <v>820</v>
      </c>
      <c r="C18" s="318" t="s">
        <v>660</v>
      </c>
      <c r="D18" s="328">
        <v>3086444.71</v>
      </c>
      <c r="E18" s="328">
        <v>2594311.92</v>
      </c>
      <c r="F18" s="328">
        <v>492132.79</v>
      </c>
      <c r="G18" s="328">
        <v>545450.06</v>
      </c>
    </row>
    <row r="19" spans="1:7" ht="15.75" customHeight="1">
      <c r="A19" s="323"/>
      <c r="B19" s="320" t="s">
        <v>821</v>
      </c>
      <c r="C19" s="318" t="s">
        <v>662</v>
      </c>
      <c r="D19" s="328">
        <v>37575.05</v>
      </c>
      <c r="E19" s="328">
        <v>18991.34</v>
      </c>
      <c r="F19" s="328">
        <v>18583.71</v>
      </c>
      <c r="G19" s="328">
        <v>12561.71</v>
      </c>
    </row>
    <row r="20" spans="1:7" ht="31.5">
      <c r="A20" s="323"/>
      <c r="B20" s="320" t="s">
        <v>822</v>
      </c>
      <c r="C20" s="318" t="s">
        <v>664</v>
      </c>
      <c r="D20" s="328">
        <v>0</v>
      </c>
      <c r="E20" s="328">
        <v>0</v>
      </c>
      <c r="F20" s="328">
        <v>0</v>
      </c>
      <c r="G20" s="328">
        <v>0</v>
      </c>
    </row>
    <row r="21" spans="1:7" ht="15.75" customHeight="1">
      <c r="A21" s="323"/>
      <c r="B21" s="320" t="s">
        <v>823</v>
      </c>
      <c r="C21" s="318" t="s">
        <v>666</v>
      </c>
      <c r="D21" s="328">
        <v>0</v>
      </c>
      <c r="E21" s="328">
        <v>0</v>
      </c>
      <c r="F21" s="328">
        <v>0</v>
      </c>
      <c r="G21" s="328">
        <v>0</v>
      </c>
    </row>
    <row r="22" spans="1:7" ht="15.75" customHeight="1">
      <c r="A22" s="323"/>
      <c r="B22" s="320" t="s">
        <v>824</v>
      </c>
      <c r="C22" s="318" t="s">
        <v>668</v>
      </c>
      <c r="D22" s="328">
        <v>399541.98</v>
      </c>
      <c r="E22" s="328">
        <v>399541.98</v>
      </c>
      <c r="F22" s="328">
        <v>0</v>
      </c>
      <c r="G22" s="328">
        <v>0</v>
      </c>
    </row>
    <row r="23" spans="1:7" ht="15.75" customHeight="1">
      <c r="A23" s="323"/>
      <c r="B23" s="320" t="s">
        <v>825</v>
      </c>
      <c r="C23" s="318" t="s">
        <v>670</v>
      </c>
      <c r="D23" s="328">
        <v>0</v>
      </c>
      <c r="E23" s="328">
        <v>0</v>
      </c>
      <c r="F23" s="328">
        <v>0</v>
      </c>
      <c r="G23" s="328">
        <v>0</v>
      </c>
    </row>
    <row r="24" spans="1:7" ht="15.75" customHeight="1">
      <c r="A24" s="323"/>
      <c r="B24" s="320" t="s">
        <v>826</v>
      </c>
      <c r="C24" s="318" t="s">
        <v>672</v>
      </c>
      <c r="D24" s="328">
        <v>173149.94</v>
      </c>
      <c r="E24" s="328">
        <v>0</v>
      </c>
      <c r="F24" s="328">
        <v>173149.94</v>
      </c>
      <c r="G24" s="328">
        <v>87682.97</v>
      </c>
    </row>
    <row r="25" spans="1:7" ht="31.5">
      <c r="A25" s="324"/>
      <c r="B25" s="320" t="s">
        <v>827</v>
      </c>
      <c r="C25" s="318" t="s">
        <v>674</v>
      </c>
      <c r="D25" s="328">
        <v>0</v>
      </c>
      <c r="E25" s="328">
        <v>0</v>
      </c>
      <c r="F25" s="328">
        <v>0</v>
      </c>
      <c r="G25" s="328">
        <v>0</v>
      </c>
    </row>
    <row r="26" spans="1:7" ht="15.75" customHeight="1">
      <c r="A26" s="322" t="s">
        <v>828</v>
      </c>
      <c r="B26" s="319" t="s">
        <v>585</v>
      </c>
      <c r="C26" s="316" t="s">
        <v>676</v>
      </c>
      <c r="D26" s="50">
        <f>SUM(D27:D33)</f>
        <v>3385.78</v>
      </c>
      <c r="E26" s="50">
        <f>SUM(E27:E33)</f>
        <v>0</v>
      </c>
      <c r="F26" s="50">
        <f>SUM(F27:F33)</f>
        <v>3385.78</v>
      </c>
      <c r="G26" s="50">
        <f>SUM(G27:G33)</f>
        <v>3385.78</v>
      </c>
    </row>
    <row r="27" spans="1:7" ht="31.5">
      <c r="A27" s="323"/>
      <c r="B27" s="320" t="s">
        <v>829</v>
      </c>
      <c r="C27" s="318" t="s">
        <v>678</v>
      </c>
      <c r="D27" s="328">
        <v>0</v>
      </c>
      <c r="E27" s="328">
        <v>0</v>
      </c>
      <c r="F27" s="328">
        <v>0</v>
      </c>
      <c r="G27" s="328">
        <v>0</v>
      </c>
    </row>
    <row r="28" spans="1:7" ht="31.5">
      <c r="A28" s="323"/>
      <c r="B28" s="320" t="s">
        <v>830</v>
      </c>
      <c r="C28" s="318" t="s">
        <v>680</v>
      </c>
      <c r="D28" s="328">
        <v>3385.78</v>
      </c>
      <c r="E28" s="328">
        <v>0</v>
      </c>
      <c r="F28" s="328">
        <v>3385.78</v>
      </c>
      <c r="G28" s="328">
        <v>3385.78</v>
      </c>
    </row>
    <row r="29" spans="1:7" ht="31.5">
      <c r="A29" s="323"/>
      <c r="B29" s="320" t="s">
        <v>831</v>
      </c>
      <c r="C29" s="318" t="s">
        <v>682</v>
      </c>
      <c r="D29" s="328">
        <v>0</v>
      </c>
      <c r="E29" s="328">
        <v>0</v>
      </c>
      <c r="F29" s="328">
        <v>0</v>
      </c>
      <c r="G29" s="328">
        <v>0</v>
      </c>
    </row>
    <row r="30" spans="1:7" ht="31.5">
      <c r="A30" s="323"/>
      <c r="B30" s="320" t="s">
        <v>832</v>
      </c>
      <c r="C30" s="318" t="s">
        <v>684</v>
      </c>
      <c r="D30" s="328">
        <v>0</v>
      </c>
      <c r="E30" s="328">
        <v>0</v>
      </c>
      <c r="F30" s="328">
        <v>0</v>
      </c>
      <c r="G30" s="328">
        <v>0</v>
      </c>
    </row>
    <row r="31" spans="1:7" ht="15.75">
      <c r="A31" s="323"/>
      <c r="B31" s="320" t="s">
        <v>833</v>
      </c>
      <c r="C31" s="318" t="s">
        <v>686</v>
      </c>
      <c r="D31" s="328">
        <v>0</v>
      </c>
      <c r="E31" s="328">
        <v>0</v>
      </c>
      <c r="F31" s="328">
        <v>0</v>
      </c>
      <c r="G31" s="328">
        <v>0</v>
      </c>
    </row>
    <row r="32" spans="1:7" ht="31.5">
      <c r="A32" s="324"/>
      <c r="B32" s="320" t="s">
        <v>834</v>
      </c>
      <c r="C32" s="318" t="s">
        <v>688</v>
      </c>
      <c r="D32" s="328">
        <v>0</v>
      </c>
      <c r="E32" s="328">
        <v>0</v>
      </c>
      <c r="F32" s="328">
        <v>0</v>
      </c>
      <c r="G32" s="328">
        <v>0</v>
      </c>
    </row>
    <row r="33" spans="1:7" ht="19.5" customHeight="1" thickBot="1">
      <c r="A33" s="323"/>
      <c r="B33" s="329" t="s">
        <v>835</v>
      </c>
      <c r="C33" s="330" t="s">
        <v>690</v>
      </c>
      <c r="D33" s="328">
        <v>0</v>
      </c>
      <c r="E33" s="328">
        <v>0</v>
      </c>
      <c r="F33" s="328">
        <v>0</v>
      </c>
      <c r="G33" s="328">
        <v>0</v>
      </c>
    </row>
    <row r="34" spans="1:7" ht="22.5" customHeight="1" thickBot="1">
      <c r="A34" s="331"/>
      <c r="B34" s="332" t="s">
        <v>577</v>
      </c>
      <c r="C34" s="333">
        <v>991</v>
      </c>
      <c r="D34" s="50">
        <f>SUM(D6:D33)</f>
        <v>54620282.42999999</v>
      </c>
      <c r="E34" s="50">
        <f>SUM(E6:E33)</f>
        <v>18497589.15</v>
      </c>
      <c r="F34" s="50">
        <f>SUM(F6:F33)</f>
        <v>36122693.28</v>
      </c>
      <c r="G34" s="50">
        <f>SUM(G6:G33)</f>
        <v>35950953.54000001</v>
      </c>
    </row>
    <row r="35" spans="1:7" s="283" customFormat="1" ht="18" customHeight="1">
      <c r="A35" s="282"/>
      <c r="B35" s="282"/>
      <c r="D35" s="284"/>
      <c r="E35" s="284"/>
      <c r="F35" s="284"/>
      <c r="G35" s="284"/>
    </row>
    <row r="36" spans="1:7" s="283" customFormat="1" ht="18" customHeight="1">
      <c r="A36" s="282"/>
      <c r="B36" s="282"/>
      <c r="D36" s="284"/>
      <c r="E36" s="284"/>
      <c r="F36" s="284"/>
      <c r="G36" s="284"/>
    </row>
    <row r="37" spans="1:7" s="283" customFormat="1" ht="18" customHeight="1">
      <c r="A37" s="282"/>
      <c r="B37" s="282"/>
      <c r="D37" s="284"/>
      <c r="E37" s="284"/>
      <c r="F37" s="284"/>
      <c r="G37" s="284"/>
    </row>
    <row r="38" spans="1:7" s="283" customFormat="1" ht="18" customHeight="1">
      <c r="A38" s="282"/>
      <c r="B38" s="282"/>
      <c r="D38" s="284"/>
      <c r="E38" s="284"/>
      <c r="F38" s="284"/>
      <c r="G38" s="284"/>
    </row>
    <row r="39" spans="1:7" s="283" customFormat="1" ht="18" customHeight="1">
      <c r="A39" s="282"/>
      <c r="B39" s="282"/>
      <c r="D39" s="284"/>
      <c r="E39" s="284"/>
      <c r="F39" s="284"/>
      <c r="G39" s="284"/>
    </row>
    <row r="40" spans="1:7" s="283" customFormat="1" ht="18" customHeight="1">
      <c r="A40" s="282"/>
      <c r="B40" s="282"/>
      <c r="D40" s="284"/>
      <c r="E40" s="284"/>
      <c r="F40" s="284"/>
      <c r="G40" s="284"/>
    </row>
    <row r="41" spans="1:7" s="283" customFormat="1" ht="18" customHeight="1">
      <c r="A41" s="282"/>
      <c r="B41" s="282"/>
      <c r="D41" s="284"/>
      <c r="E41" s="284"/>
      <c r="F41" s="284"/>
      <c r="G41" s="284"/>
    </row>
    <row r="42" spans="1:7" s="283" customFormat="1" ht="18" customHeight="1">
      <c r="A42" s="282"/>
      <c r="B42" s="282"/>
      <c r="D42" s="284"/>
      <c r="E42" s="284"/>
      <c r="F42" s="284"/>
      <c r="G42" s="284"/>
    </row>
    <row r="43" spans="1:7" s="283" customFormat="1" ht="18" customHeight="1">
      <c r="A43" s="281"/>
      <c r="B43" s="281"/>
      <c r="D43" s="284"/>
      <c r="E43" s="284"/>
      <c r="F43" s="284"/>
      <c r="G43" s="284"/>
    </row>
    <row r="44" spans="1:7" s="283" customFormat="1" ht="18" customHeight="1">
      <c r="A44" s="281"/>
      <c r="B44" s="281"/>
      <c r="D44" s="284"/>
      <c r="E44" s="284"/>
      <c r="F44" s="284"/>
      <c r="G44" s="284"/>
    </row>
    <row r="45" spans="1:7" s="283" customFormat="1" ht="18" customHeight="1">
      <c r="A45" s="281"/>
      <c r="B45" s="281"/>
      <c r="D45" s="284"/>
      <c r="E45" s="284"/>
      <c r="F45" s="284"/>
      <c r="G45" s="284"/>
    </row>
    <row r="46" spans="1:7" s="283" customFormat="1" ht="18" customHeight="1">
      <c r="A46" s="281"/>
      <c r="B46" s="281"/>
      <c r="D46" s="284"/>
      <c r="E46" s="284"/>
      <c r="F46" s="284"/>
      <c r="G46" s="284"/>
    </row>
    <row r="47" spans="1:7" s="283" customFormat="1" ht="18" customHeight="1">
      <c r="A47" s="281"/>
      <c r="B47" s="281"/>
      <c r="D47" s="284"/>
      <c r="E47" s="284"/>
      <c r="F47" s="284"/>
      <c r="G47" s="284"/>
    </row>
    <row r="48" spans="1:7" s="283" customFormat="1" ht="18" customHeight="1">
      <c r="A48" s="281"/>
      <c r="B48" s="281"/>
      <c r="D48" s="284"/>
      <c r="E48" s="284"/>
      <c r="F48" s="284"/>
      <c r="G48" s="284"/>
    </row>
    <row r="49" spans="1:7" s="283" customFormat="1" ht="18" customHeight="1">
      <c r="A49" s="281"/>
      <c r="B49" s="281"/>
      <c r="D49" s="284"/>
      <c r="E49" s="284"/>
      <c r="F49" s="284"/>
      <c r="G49" s="284"/>
    </row>
  </sheetData>
  <sheetProtection/>
  <mergeCells count="8">
    <mergeCell ref="A6:B6"/>
    <mergeCell ref="A8:A13"/>
    <mergeCell ref="A2:G2"/>
    <mergeCell ref="A1:G1"/>
    <mergeCell ref="A3:B4"/>
    <mergeCell ref="C3:C4"/>
    <mergeCell ref="D3:F3"/>
    <mergeCell ref="A5:B5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4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4" sqref="F4"/>
    </sheetView>
  </sheetViews>
  <sheetFormatPr defaultColWidth="9.140625" defaultRowHeight="12.75"/>
  <cols>
    <col min="1" max="1" width="2.421875" style="285" customWidth="1"/>
    <col min="2" max="2" width="50.00390625" style="285" customWidth="1"/>
    <col min="3" max="3" width="7.421875" style="285" customWidth="1"/>
    <col min="4" max="4" width="14.57421875" style="288" customWidth="1"/>
    <col min="5" max="5" width="10.421875" style="288" customWidth="1"/>
    <col min="6" max="6" width="12.421875" style="288" customWidth="1"/>
    <col min="7" max="7" width="17.7109375" style="288" customWidth="1"/>
    <col min="8" max="16384" width="9.140625" style="285" customWidth="1"/>
  </cols>
  <sheetData>
    <row r="1" spans="1:7" ht="24.75" customHeight="1" thickBot="1">
      <c r="A1" s="663" t="s">
        <v>913</v>
      </c>
      <c r="B1" s="664"/>
      <c r="C1" s="664"/>
      <c r="D1" s="664"/>
      <c r="E1" s="664"/>
      <c r="F1" s="664"/>
      <c r="G1" s="665"/>
    </row>
    <row r="2" spans="1:7" ht="33" customHeight="1">
      <c r="A2" s="646" t="s">
        <v>471</v>
      </c>
      <c r="B2" s="647"/>
      <c r="C2" s="647"/>
      <c r="D2" s="647"/>
      <c r="E2" s="647"/>
      <c r="F2" s="647"/>
      <c r="G2" s="648"/>
    </row>
    <row r="3" spans="1:7" ht="61.5" customHeight="1">
      <c r="A3" s="651" t="s">
        <v>757</v>
      </c>
      <c r="B3" s="652"/>
      <c r="C3" s="652"/>
      <c r="D3" s="655" t="s">
        <v>836</v>
      </c>
      <c r="E3" s="655"/>
      <c r="F3" s="655"/>
      <c r="G3" s="325" t="s">
        <v>807</v>
      </c>
    </row>
    <row r="4" spans="1:7" ht="16.5" thickBot="1">
      <c r="A4" s="653"/>
      <c r="B4" s="654"/>
      <c r="C4" s="654"/>
      <c r="D4" s="413" t="s">
        <v>753</v>
      </c>
      <c r="E4" s="413" t="s">
        <v>754</v>
      </c>
      <c r="F4" s="413" t="s">
        <v>755</v>
      </c>
      <c r="G4" s="414" t="s">
        <v>755</v>
      </c>
    </row>
    <row r="5" spans="1:7" ht="21.75" customHeight="1" thickBot="1">
      <c r="A5" s="656" t="s">
        <v>808</v>
      </c>
      <c r="B5" s="657"/>
      <c r="C5" s="416" t="s">
        <v>809</v>
      </c>
      <c r="D5" s="417">
        <v>1</v>
      </c>
      <c r="E5" s="417">
        <v>2</v>
      </c>
      <c r="F5" s="417">
        <v>3</v>
      </c>
      <c r="G5" s="418">
        <v>4</v>
      </c>
    </row>
    <row r="6" spans="1:7" ht="15.75" customHeight="1">
      <c r="A6" s="658" t="s">
        <v>578</v>
      </c>
      <c r="B6" s="659"/>
      <c r="C6" s="415" t="s">
        <v>692</v>
      </c>
      <c r="D6" s="441">
        <f>D7+D14+D19+D28</f>
        <v>3368594.81</v>
      </c>
      <c r="E6" s="441">
        <f>E7+E14+E19+E28</f>
        <v>0</v>
      </c>
      <c r="F6" s="441">
        <f>F7+F14+F19+F28</f>
        <v>3368594.81</v>
      </c>
      <c r="G6" s="442">
        <f>G7+G14+G19+G28</f>
        <v>1685692.8399999999</v>
      </c>
    </row>
    <row r="7" spans="1:7" ht="15.75" customHeight="1">
      <c r="A7" s="347" t="s">
        <v>810</v>
      </c>
      <c r="B7" s="348" t="s">
        <v>837</v>
      </c>
      <c r="C7" s="326" t="s">
        <v>694</v>
      </c>
      <c r="D7" s="439">
        <f>SUM(D8:D13)</f>
        <v>8166.65</v>
      </c>
      <c r="E7" s="439">
        <f>SUM(E8:E13)</f>
        <v>0</v>
      </c>
      <c r="F7" s="439">
        <f>SUM(F8:F13)</f>
        <v>8166.65</v>
      </c>
      <c r="G7" s="440">
        <f>SUM(G8:G13)</f>
        <v>10702.31</v>
      </c>
    </row>
    <row r="8" spans="1:7" ht="15.75" customHeight="1">
      <c r="A8" s="661"/>
      <c r="B8" s="350" t="s">
        <v>838</v>
      </c>
      <c r="C8" s="334" t="s">
        <v>696</v>
      </c>
      <c r="D8" s="435">
        <v>8166.65</v>
      </c>
      <c r="E8" s="345">
        <v>0</v>
      </c>
      <c r="F8" s="435">
        <v>8166.65</v>
      </c>
      <c r="G8" s="436">
        <v>10702.31</v>
      </c>
    </row>
    <row r="9" spans="1:7" ht="31.5">
      <c r="A9" s="662"/>
      <c r="B9" s="350" t="s">
        <v>508</v>
      </c>
      <c r="C9" s="334" t="s">
        <v>698</v>
      </c>
      <c r="D9" s="437">
        <v>0</v>
      </c>
      <c r="E9" s="437">
        <v>0</v>
      </c>
      <c r="F9" s="437">
        <v>0</v>
      </c>
      <c r="G9" s="437">
        <v>0</v>
      </c>
    </row>
    <row r="10" spans="1:7" ht="15.75" customHeight="1">
      <c r="A10" s="662"/>
      <c r="B10" s="350" t="s">
        <v>509</v>
      </c>
      <c r="C10" s="334" t="s">
        <v>700</v>
      </c>
      <c r="D10" s="437">
        <v>0</v>
      </c>
      <c r="E10" s="437">
        <v>0</v>
      </c>
      <c r="F10" s="437">
        <v>0</v>
      </c>
      <c r="G10" s="437">
        <v>0</v>
      </c>
    </row>
    <row r="11" spans="1:7" ht="15.75" customHeight="1">
      <c r="A11" s="662"/>
      <c r="B11" s="350" t="s">
        <v>510</v>
      </c>
      <c r="C11" s="334" t="s">
        <v>702</v>
      </c>
      <c r="D11" s="437">
        <v>0</v>
      </c>
      <c r="E11" s="437">
        <v>0</v>
      </c>
      <c r="F11" s="437">
        <v>0</v>
      </c>
      <c r="G11" s="437">
        <v>0</v>
      </c>
    </row>
    <row r="12" spans="1:7" ht="15.75" customHeight="1">
      <c r="A12" s="662"/>
      <c r="B12" s="350" t="s">
        <v>511</v>
      </c>
      <c r="C12" s="334" t="s">
        <v>704</v>
      </c>
      <c r="D12" s="437">
        <v>0</v>
      </c>
      <c r="E12" s="437">
        <v>0</v>
      </c>
      <c r="F12" s="437">
        <v>0</v>
      </c>
      <c r="G12" s="437">
        <v>0</v>
      </c>
    </row>
    <row r="13" spans="1:7" ht="15.75" customHeight="1">
      <c r="A13" s="662"/>
      <c r="B13" s="350" t="s">
        <v>512</v>
      </c>
      <c r="C13" s="334" t="s">
        <v>706</v>
      </c>
      <c r="D13" s="437">
        <v>0</v>
      </c>
      <c r="E13" s="437">
        <v>0</v>
      </c>
      <c r="F13" s="437">
        <v>0</v>
      </c>
      <c r="G13" s="437">
        <v>0</v>
      </c>
    </row>
    <row r="14" spans="1:7" ht="15.75" customHeight="1">
      <c r="A14" s="351" t="s">
        <v>816</v>
      </c>
      <c r="B14" s="348" t="s">
        <v>582</v>
      </c>
      <c r="C14" s="335" t="s">
        <v>708</v>
      </c>
      <c r="D14" s="439">
        <f>SUM(D15:D18)</f>
        <v>3774.31</v>
      </c>
      <c r="E14" s="439">
        <f>SUM(E15:E18)</f>
        <v>0</v>
      </c>
      <c r="F14" s="439">
        <f>SUM(F15:F18)</f>
        <v>3774.31</v>
      </c>
      <c r="G14" s="440">
        <f>SUM(G15:G18)</f>
        <v>3774.32</v>
      </c>
    </row>
    <row r="15" spans="1:7" ht="31.5">
      <c r="A15" s="660"/>
      <c r="B15" s="353" t="s">
        <v>513</v>
      </c>
      <c r="C15" s="334" t="s">
        <v>710</v>
      </c>
      <c r="D15" s="435">
        <v>3774.31</v>
      </c>
      <c r="E15" s="437">
        <v>0</v>
      </c>
      <c r="F15" s="435">
        <v>3774.31</v>
      </c>
      <c r="G15" s="438">
        <v>3774.32</v>
      </c>
    </row>
    <row r="16" spans="1:7" ht="15.75">
      <c r="A16" s="660"/>
      <c r="B16" s="350" t="s">
        <v>514</v>
      </c>
      <c r="C16" s="334" t="s">
        <v>712</v>
      </c>
      <c r="D16" s="437">
        <v>0</v>
      </c>
      <c r="E16" s="437">
        <v>0</v>
      </c>
      <c r="F16" s="437">
        <v>0</v>
      </c>
      <c r="G16" s="437">
        <v>0</v>
      </c>
    </row>
    <row r="17" spans="1:7" ht="15.75" customHeight="1">
      <c r="A17" s="660"/>
      <c r="B17" s="350" t="s">
        <v>515</v>
      </c>
      <c r="C17" s="334" t="s">
        <v>714</v>
      </c>
      <c r="D17" s="437">
        <v>0</v>
      </c>
      <c r="E17" s="437">
        <v>0</v>
      </c>
      <c r="F17" s="437">
        <v>0</v>
      </c>
      <c r="G17" s="437">
        <v>0</v>
      </c>
    </row>
    <row r="18" spans="1:7" ht="31.5">
      <c r="A18" s="661"/>
      <c r="B18" s="350" t="s">
        <v>516</v>
      </c>
      <c r="C18" s="334" t="s">
        <v>716</v>
      </c>
      <c r="D18" s="437">
        <v>0</v>
      </c>
      <c r="E18" s="437">
        <v>0</v>
      </c>
      <c r="F18" s="437">
        <v>0</v>
      </c>
      <c r="G18" s="437">
        <v>0</v>
      </c>
    </row>
    <row r="19" spans="1:7" ht="15.75" customHeight="1">
      <c r="A19" s="354" t="s">
        <v>828</v>
      </c>
      <c r="B19" s="348" t="s">
        <v>583</v>
      </c>
      <c r="C19" s="335" t="s">
        <v>718</v>
      </c>
      <c r="D19" s="439">
        <f>SUM(D20:D27)</f>
        <v>63865.62</v>
      </c>
      <c r="E19" s="439">
        <f>SUM(E20:E27)</f>
        <v>0</v>
      </c>
      <c r="F19" s="439">
        <f>SUM(F20:F27)</f>
        <v>63865.62</v>
      </c>
      <c r="G19" s="443">
        <f>SUM(G20:G27)</f>
        <v>70163.75</v>
      </c>
    </row>
    <row r="20" spans="1:7" ht="31.5">
      <c r="A20" s="660"/>
      <c r="B20" s="353" t="s">
        <v>517</v>
      </c>
      <c r="C20" s="334" t="s">
        <v>720</v>
      </c>
      <c r="D20" s="435">
        <v>61902.33</v>
      </c>
      <c r="E20" s="437">
        <v>0</v>
      </c>
      <c r="F20" s="435">
        <v>61902.33</v>
      </c>
      <c r="G20" s="438">
        <v>68306.68</v>
      </c>
    </row>
    <row r="21" spans="1:7" ht="15.75" customHeight="1">
      <c r="A21" s="660"/>
      <c r="B21" s="350" t="s">
        <v>514</v>
      </c>
      <c r="C21" s="334" t="s">
        <v>721</v>
      </c>
      <c r="D21" s="435">
        <v>189.57</v>
      </c>
      <c r="E21" s="437">
        <v>0</v>
      </c>
      <c r="F21" s="435">
        <v>189.57</v>
      </c>
      <c r="G21" s="438">
        <v>189.57</v>
      </c>
    </row>
    <row r="22" spans="1:7" ht="15.75" customHeight="1">
      <c r="A22" s="660"/>
      <c r="B22" s="350" t="s">
        <v>518</v>
      </c>
      <c r="C22" s="334" t="s">
        <v>723</v>
      </c>
      <c r="D22" s="437">
        <v>0</v>
      </c>
      <c r="E22" s="437">
        <v>0</v>
      </c>
      <c r="F22" s="437">
        <v>0</v>
      </c>
      <c r="G22" s="437">
        <v>0</v>
      </c>
    </row>
    <row r="23" spans="1:7" ht="15.75">
      <c r="A23" s="660"/>
      <c r="B23" s="350" t="s">
        <v>519</v>
      </c>
      <c r="C23" s="334" t="s">
        <v>725</v>
      </c>
      <c r="D23" s="437">
        <v>0</v>
      </c>
      <c r="E23" s="437">
        <v>0</v>
      </c>
      <c r="F23" s="437">
        <v>0</v>
      </c>
      <c r="G23" s="437">
        <v>0</v>
      </c>
    </row>
    <row r="24" spans="1:7" ht="31.5">
      <c r="A24" s="660"/>
      <c r="B24" s="350" t="s">
        <v>520</v>
      </c>
      <c r="C24" s="334" t="s">
        <v>727</v>
      </c>
      <c r="D24" s="437">
        <v>0</v>
      </c>
      <c r="E24" s="437">
        <v>0</v>
      </c>
      <c r="F24" s="437">
        <v>0</v>
      </c>
      <c r="G24" s="437">
        <v>0</v>
      </c>
    </row>
    <row r="25" spans="1:7" ht="15.75" customHeight="1">
      <c r="A25" s="660"/>
      <c r="B25" s="350" t="s">
        <v>515</v>
      </c>
      <c r="C25" s="334" t="s">
        <v>728</v>
      </c>
      <c r="D25" s="437">
        <v>0</v>
      </c>
      <c r="E25" s="437">
        <v>0</v>
      </c>
      <c r="F25" s="437">
        <v>0</v>
      </c>
      <c r="G25" s="437">
        <v>0</v>
      </c>
    </row>
    <row r="26" spans="1:7" ht="15.75" customHeight="1">
      <c r="A26" s="661"/>
      <c r="B26" s="350" t="s">
        <v>521</v>
      </c>
      <c r="C26" s="334" t="s">
        <v>730</v>
      </c>
      <c r="D26" s="437">
        <v>0</v>
      </c>
      <c r="E26" s="437">
        <v>0</v>
      </c>
      <c r="F26" s="437">
        <v>0</v>
      </c>
      <c r="G26" s="437">
        <v>0</v>
      </c>
    </row>
    <row r="27" spans="1:7" ht="15.75" customHeight="1">
      <c r="A27" s="349"/>
      <c r="B27" s="350" t="s">
        <v>516</v>
      </c>
      <c r="C27" s="334" t="s">
        <v>731</v>
      </c>
      <c r="D27" s="435">
        <v>1773.72</v>
      </c>
      <c r="E27" s="437">
        <v>0</v>
      </c>
      <c r="F27" s="435">
        <v>1773.72</v>
      </c>
      <c r="G27" s="438">
        <v>1667.5</v>
      </c>
    </row>
    <row r="28" spans="1:7" ht="15.75" customHeight="1">
      <c r="A28" s="354" t="s">
        <v>522</v>
      </c>
      <c r="B28" s="348" t="s">
        <v>581</v>
      </c>
      <c r="C28" s="335" t="s">
        <v>733</v>
      </c>
      <c r="D28" s="439">
        <f>SUM(D29:D33)</f>
        <v>3292788.23</v>
      </c>
      <c r="E28" s="439">
        <f>SUM(E29:E33)</f>
        <v>0</v>
      </c>
      <c r="F28" s="439">
        <f>SUM(F29:F33)</f>
        <v>3292788.23</v>
      </c>
      <c r="G28" s="440">
        <f>SUM(G29:G33)</f>
        <v>1601052.46</v>
      </c>
    </row>
    <row r="29" spans="1:7" ht="15.75" customHeight="1">
      <c r="A29" s="660"/>
      <c r="B29" s="353" t="s">
        <v>523</v>
      </c>
      <c r="C29" s="334" t="s">
        <v>735</v>
      </c>
      <c r="D29" s="435">
        <v>4413.27</v>
      </c>
      <c r="E29" s="437">
        <v>0</v>
      </c>
      <c r="F29" s="435">
        <v>4413.27</v>
      </c>
      <c r="G29" s="438">
        <v>1431.02</v>
      </c>
    </row>
    <row r="30" spans="1:7" ht="15.75" customHeight="1">
      <c r="A30" s="660"/>
      <c r="B30" s="350" t="s">
        <v>524</v>
      </c>
      <c r="C30" s="334" t="s">
        <v>737</v>
      </c>
      <c r="D30" s="513">
        <v>3288374.96</v>
      </c>
      <c r="E30" s="437">
        <v>0</v>
      </c>
      <c r="F30" s="435">
        <v>3288374.96</v>
      </c>
      <c r="G30" s="438">
        <v>1599621.44</v>
      </c>
    </row>
    <row r="31" spans="1:7" ht="15.75" customHeight="1">
      <c r="A31" s="660"/>
      <c r="B31" s="350" t="s">
        <v>525</v>
      </c>
      <c r="C31" s="334" t="s">
        <v>739</v>
      </c>
      <c r="D31" s="437">
        <v>0</v>
      </c>
      <c r="E31" s="437">
        <v>0</v>
      </c>
      <c r="F31" s="437">
        <v>0</v>
      </c>
      <c r="G31" s="437">
        <v>0</v>
      </c>
    </row>
    <row r="32" spans="1:7" ht="31.5" customHeight="1">
      <c r="A32" s="660"/>
      <c r="B32" s="350" t="s">
        <v>526</v>
      </c>
      <c r="C32" s="334" t="s">
        <v>741</v>
      </c>
      <c r="D32" s="437">
        <v>0</v>
      </c>
      <c r="E32" s="437">
        <v>0</v>
      </c>
      <c r="F32" s="437">
        <v>0</v>
      </c>
      <c r="G32" s="437">
        <v>0</v>
      </c>
    </row>
    <row r="33" spans="1:7" ht="31.5" customHeight="1" thickBot="1">
      <c r="A33" s="660"/>
      <c r="B33" s="355" t="s">
        <v>527</v>
      </c>
      <c r="C33" s="336" t="s">
        <v>743</v>
      </c>
      <c r="D33" s="437">
        <v>0</v>
      </c>
      <c r="E33" s="437">
        <v>0</v>
      </c>
      <c r="F33" s="437">
        <v>0</v>
      </c>
      <c r="G33" s="437">
        <v>0</v>
      </c>
    </row>
    <row r="34" spans="1:7" ht="18" customHeight="1" thickBot="1">
      <c r="A34" s="649" t="s">
        <v>528</v>
      </c>
      <c r="B34" s="650"/>
      <c r="C34" s="344" t="s">
        <v>745</v>
      </c>
      <c r="D34" s="444">
        <f>D35+D36</f>
        <v>14401.51</v>
      </c>
      <c r="E34" s="444">
        <f>E35+E36</f>
        <v>0</v>
      </c>
      <c r="F34" s="444">
        <f>F35+F36</f>
        <v>14401.51</v>
      </c>
      <c r="G34" s="445">
        <f>G35+G36</f>
        <v>5183.59</v>
      </c>
    </row>
    <row r="35" spans="1:7" ht="18" customHeight="1">
      <c r="A35" s="642" t="s">
        <v>810</v>
      </c>
      <c r="B35" s="353" t="s">
        <v>529</v>
      </c>
      <c r="C35" s="343" t="s">
        <v>747</v>
      </c>
      <c r="D35" s="448">
        <v>14401.51</v>
      </c>
      <c r="E35" s="437">
        <v>0</v>
      </c>
      <c r="F35" s="448">
        <v>14401.51</v>
      </c>
      <c r="G35" s="449">
        <v>5183.59</v>
      </c>
    </row>
    <row r="36" spans="1:7" ht="18" customHeight="1" thickBot="1">
      <c r="A36" s="643"/>
      <c r="B36" s="355" t="s">
        <v>530</v>
      </c>
      <c r="C36" s="336" t="s">
        <v>749</v>
      </c>
      <c r="D36" s="437">
        <v>0</v>
      </c>
      <c r="E36" s="437">
        <v>0</v>
      </c>
      <c r="F36" s="437">
        <v>0</v>
      </c>
      <c r="G36" s="437">
        <v>0</v>
      </c>
    </row>
    <row r="37" spans="1:7" ht="18" customHeight="1" thickBot="1">
      <c r="A37" s="644" t="s">
        <v>579</v>
      </c>
      <c r="B37" s="645"/>
      <c r="C37" s="337" t="s">
        <v>751</v>
      </c>
      <c r="D37" s="446">
        <f>'T24a_Aktíva_1'!D6+'T24b_Aktíva_2'!D6+'T24b_Aktíva_2'!D34</f>
        <v>21589757.130000003</v>
      </c>
      <c r="E37" s="446">
        <f>'T24a_Aktíva_1'!E6+'T24b_Aktíva_2'!E6+'T24b_Aktíva_2'!E34</f>
        <v>6165863.05</v>
      </c>
      <c r="F37" s="446">
        <f>'T24a_Aktíva_1'!F6+'T24b_Aktíva_2'!F6+'T24b_Aktíva_2'!F34</f>
        <v>15423894.08</v>
      </c>
      <c r="G37" s="447">
        <f>'T24a_Aktíva_1'!G6+'T24b_Aktíva_2'!G6+'T24b_Aktíva_2'!G34</f>
        <v>13674527.610000001</v>
      </c>
    </row>
    <row r="38" spans="1:7" ht="25.5" customHeight="1" thickBot="1">
      <c r="A38" s="640" t="s">
        <v>580</v>
      </c>
      <c r="B38" s="641"/>
      <c r="C38" s="340">
        <v>992</v>
      </c>
      <c r="D38" s="444">
        <f>SUM(D6:D37)</f>
        <v>31724344.580000002</v>
      </c>
      <c r="E38" s="444">
        <f>SUM(E6:E37)</f>
        <v>6165863.05</v>
      </c>
      <c r="F38" s="444">
        <f>SUM(F6:F37)</f>
        <v>25558481.53</v>
      </c>
      <c r="G38" s="445">
        <f>SUM(G6:G37)</f>
        <v>18741973.310000002</v>
      </c>
    </row>
    <row r="39" spans="1:3" ht="18" customHeight="1">
      <c r="A39" s="286"/>
      <c r="B39" s="286"/>
      <c r="C39" s="287"/>
    </row>
    <row r="40" spans="1:3" ht="18" customHeight="1">
      <c r="A40" s="286"/>
      <c r="B40" s="286"/>
      <c r="C40" s="287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15">
    <mergeCell ref="A29:A33"/>
    <mergeCell ref="A8:A13"/>
    <mergeCell ref="A1:G1"/>
    <mergeCell ref="A15:A18"/>
    <mergeCell ref="A20:A26"/>
    <mergeCell ref="A38:B38"/>
    <mergeCell ref="A35:A36"/>
    <mergeCell ref="A37:B37"/>
    <mergeCell ref="A2:G2"/>
    <mergeCell ref="A34:B34"/>
    <mergeCell ref="A3:B4"/>
    <mergeCell ref="C3:C4"/>
    <mergeCell ref="D3:F3"/>
    <mergeCell ref="A5:B5"/>
    <mergeCell ref="A6:B6"/>
  </mergeCells>
  <printOptions/>
  <pageMargins left="0.3937007874015748" right="0.35433070866141736" top="0.52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5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4" sqref="I4"/>
    </sheetView>
  </sheetViews>
  <sheetFormatPr defaultColWidth="9.140625" defaultRowHeight="12.75"/>
  <cols>
    <col min="1" max="1" width="4.00390625" style="285" customWidth="1"/>
    <col min="2" max="2" width="60.140625" style="285" customWidth="1"/>
    <col min="3" max="3" width="6.57421875" style="285" customWidth="1"/>
    <col min="4" max="5" width="11.7109375" style="285" hidden="1" customWidth="1"/>
    <col min="6" max="6" width="18.00390625" style="289" customWidth="1"/>
    <col min="7" max="7" width="16.57421875" style="290" customWidth="1"/>
    <col min="8" max="16384" width="9.140625" style="285" customWidth="1"/>
  </cols>
  <sheetData>
    <row r="1" spans="1:7" ht="38.25" customHeight="1" thickBot="1">
      <c r="A1" s="663" t="s">
        <v>914</v>
      </c>
      <c r="B1" s="664"/>
      <c r="C1" s="664"/>
      <c r="D1" s="664"/>
      <c r="E1" s="664"/>
      <c r="F1" s="664"/>
      <c r="G1" s="665"/>
    </row>
    <row r="2" spans="1:7" ht="33" customHeight="1" thickBot="1">
      <c r="A2" s="676" t="s">
        <v>505</v>
      </c>
      <c r="B2" s="677"/>
      <c r="C2" s="677"/>
      <c r="D2" s="677"/>
      <c r="E2" s="677"/>
      <c r="F2" s="677"/>
      <c r="G2" s="678"/>
    </row>
    <row r="3" spans="1:7" ht="35.25" customHeight="1">
      <c r="A3" s="666" t="s">
        <v>531</v>
      </c>
      <c r="B3" s="667"/>
      <c r="C3" s="667"/>
      <c r="D3" s="683" t="s">
        <v>836</v>
      </c>
      <c r="E3" s="684"/>
      <c r="F3" s="685"/>
      <c r="G3" s="679" t="s">
        <v>807</v>
      </c>
    </row>
    <row r="4" spans="1:7" ht="42.75" customHeight="1" thickBot="1">
      <c r="A4" s="668"/>
      <c r="B4" s="669"/>
      <c r="C4" s="669"/>
      <c r="D4" s="686"/>
      <c r="E4" s="687"/>
      <c r="F4" s="688"/>
      <c r="G4" s="680"/>
    </row>
    <row r="5" spans="1:7" ht="19.5" customHeight="1" thickBot="1">
      <c r="A5" s="689" t="s">
        <v>808</v>
      </c>
      <c r="B5" s="690"/>
      <c r="C5" s="410" t="s">
        <v>809</v>
      </c>
      <c r="D5" s="410">
        <v>1</v>
      </c>
      <c r="E5" s="410">
        <v>2</v>
      </c>
      <c r="F5" s="411">
        <v>5</v>
      </c>
      <c r="G5" s="412">
        <v>6</v>
      </c>
    </row>
    <row r="6" spans="1:7" ht="30.75" customHeight="1">
      <c r="A6" s="681" t="s">
        <v>575</v>
      </c>
      <c r="B6" s="682"/>
      <c r="C6" s="407" t="s">
        <v>760</v>
      </c>
      <c r="D6" s="408">
        <f>D7+D13</f>
        <v>207980</v>
      </c>
      <c r="E6" s="408">
        <f>E7+E13</f>
        <v>0</v>
      </c>
      <c r="F6" s="409">
        <f>F7+F13+F18</f>
        <v>6562012.39</v>
      </c>
      <c r="G6" s="409">
        <f>G7+G13+G18</f>
        <v>6522608.83</v>
      </c>
    </row>
    <row r="7" spans="1:7" ht="15.75">
      <c r="A7" s="356" t="s">
        <v>810</v>
      </c>
      <c r="B7" s="348" t="s">
        <v>624</v>
      </c>
      <c r="C7" s="296" t="s">
        <v>761</v>
      </c>
      <c r="D7" s="292">
        <f>SUM(D8:D10)</f>
        <v>193386</v>
      </c>
      <c r="E7" s="292">
        <f>SUM(E8:E10)</f>
        <v>0</v>
      </c>
      <c r="F7" s="50">
        <f>SUM(F8:F12)</f>
        <v>9123111.36</v>
      </c>
      <c r="G7" s="51">
        <f>SUM(G8:G12)</f>
        <v>9087905.84</v>
      </c>
    </row>
    <row r="8" spans="1:7" ht="18" customHeight="1">
      <c r="A8" s="660"/>
      <c r="B8" s="350" t="s">
        <v>625</v>
      </c>
      <c r="C8" s="293" t="s">
        <v>762</v>
      </c>
      <c r="D8" s="294">
        <v>169934</v>
      </c>
      <c r="E8" s="294"/>
      <c r="F8" s="240">
        <v>5657422.96</v>
      </c>
      <c r="G8" s="346">
        <v>6005952.31</v>
      </c>
    </row>
    <row r="9" spans="1:7" ht="15.75" customHeight="1">
      <c r="A9" s="660"/>
      <c r="B9" s="350" t="s">
        <v>543</v>
      </c>
      <c r="C9" s="293" t="s">
        <v>763</v>
      </c>
      <c r="D9" s="294"/>
      <c r="E9" s="294"/>
      <c r="F9" s="240">
        <v>204480.22</v>
      </c>
      <c r="G9" s="346">
        <v>169274.71</v>
      </c>
    </row>
    <row r="10" spans="1:10" ht="15.75">
      <c r="A10" s="661"/>
      <c r="B10" s="350" t="s">
        <v>626</v>
      </c>
      <c r="C10" s="293" t="s">
        <v>764</v>
      </c>
      <c r="D10" s="294">
        <v>23452</v>
      </c>
      <c r="E10" s="294"/>
      <c r="F10" s="240">
        <v>3261208.18</v>
      </c>
      <c r="G10" s="346">
        <v>2912678.82</v>
      </c>
      <c r="I10" s="456"/>
      <c r="J10" s="456"/>
    </row>
    <row r="11" spans="1:7" ht="18" customHeight="1">
      <c r="A11" s="352"/>
      <c r="B11" s="350" t="s">
        <v>532</v>
      </c>
      <c r="C11" s="293" t="s">
        <v>765</v>
      </c>
      <c r="D11" s="294"/>
      <c r="E11" s="294"/>
      <c r="F11" s="240">
        <v>0</v>
      </c>
      <c r="G11" s="346">
        <v>0</v>
      </c>
    </row>
    <row r="12" spans="1:7" ht="15.75">
      <c r="A12" s="352"/>
      <c r="B12" s="350" t="s">
        <v>533</v>
      </c>
      <c r="C12" s="293" t="s">
        <v>766</v>
      </c>
      <c r="D12" s="294"/>
      <c r="E12" s="294"/>
      <c r="F12" s="240">
        <v>0</v>
      </c>
      <c r="G12" s="346">
        <v>0</v>
      </c>
    </row>
    <row r="13" spans="1:7" ht="18" customHeight="1">
      <c r="A13" s="357" t="s">
        <v>816</v>
      </c>
      <c r="B13" s="358" t="s">
        <v>544</v>
      </c>
      <c r="C13" s="296" t="s">
        <v>767</v>
      </c>
      <c r="D13" s="292">
        <f>SUM(D14:D16)</f>
        <v>14594</v>
      </c>
      <c r="E13" s="292">
        <f>SUM(E14:E16)</f>
        <v>0</v>
      </c>
      <c r="F13" s="50">
        <f>SUM(F14:F17)</f>
        <v>-2565297.03</v>
      </c>
      <c r="G13" s="51">
        <f>SUM(G14:G17)</f>
        <v>-2253991.52</v>
      </c>
    </row>
    <row r="14" spans="1:7" ht="14.25" customHeight="1">
      <c r="A14" s="662"/>
      <c r="B14" s="350" t="s">
        <v>545</v>
      </c>
      <c r="C14" s="293" t="s">
        <v>768</v>
      </c>
      <c r="D14" s="294">
        <v>3949</v>
      </c>
      <c r="E14" s="294"/>
      <c r="F14" s="240">
        <v>0</v>
      </c>
      <c r="G14" s="240">
        <v>0</v>
      </c>
    </row>
    <row r="15" spans="1:7" ht="15.75">
      <c r="A15" s="662"/>
      <c r="B15" s="350" t="s">
        <v>547</v>
      </c>
      <c r="C15" s="293" t="s">
        <v>769</v>
      </c>
      <c r="D15" s="294">
        <v>-5033</v>
      </c>
      <c r="E15" s="294"/>
      <c r="F15" s="240">
        <v>0</v>
      </c>
      <c r="G15" s="240">
        <v>0</v>
      </c>
    </row>
    <row r="16" spans="1:7" ht="15.75">
      <c r="A16" s="662"/>
      <c r="B16" s="350" t="s">
        <v>546</v>
      </c>
      <c r="C16" s="293" t="s">
        <v>770</v>
      </c>
      <c r="D16" s="295">
        <v>15678</v>
      </c>
      <c r="E16" s="295"/>
      <c r="F16" s="240">
        <v>0</v>
      </c>
      <c r="G16" s="240">
        <v>0</v>
      </c>
    </row>
    <row r="17" spans="1:7" ht="36" customHeight="1">
      <c r="A17" s="351" t="s">
        <v>828</v>
      </c>
      <c r="B17" s="359" t="s">
        <v>534</v>
      </c>
      <c r="C17" s="296" t="s">
        <v>771</v>
      </c>
      <c r="D17" s="297"/>
      <c r="E17" s="297"/>
      <c r="F17" s="240">
        <v>-2565297.03</v>
      </c>
      <c r="G17" s="346">
        <v>-2253991.52</v>
      </c>
    </row>
    <row r="18" spans="1:7" ht="31.5">
      <c r="A18" s="351" t="s">
        <v>522</v>
      </c>
      <c r="B18" s="358" t="s">
        <v>535</v>
      </c>
      <c r="C18" s="296" t="s">
        <v>772</v>
      </c>
      <c r="D18" s="298"/>
      <c r="E18" s="298"/>
      <c r="F18" s="299">
        <v>4198.06</v>
      </c>
      <c r="G18" s="300">
        <v>-311305.49</v>
      </c>
    </row>
    <row r="19" spans="1:7" ht="15" customHeight="1">
      <c r="A19" s="674" t="s">
        <v>572</v>
      </c>
      <c r="B19" s="675"/>
      <c r="C19" s="291" t="s">
        <v>773</v>
      </c>
      <c r="D19" s="295">
        <v>77905</v>
      </c>
      <c r="E19" s="295"/>
      <c r="F19" s="50">
        <f>F20+F24+F32+F42</f>
        <v>870982.48</v>
      </c>
      <c r="G19" s="50">
        <f>G20+G24+G32+G42</f>
        <v>961619.5700000001</v>
      </c>
    </row>
    <row r="20" spans="1:7" ht="15.75">
      <c r="A20" s="354" t="s">
        <v>810</v>
      </c>
      <c r="B20" s="360" t="s">
        <v>537</v>
      </c>
      <c r="C20" s="296" t="s">
        <v>774</v>
      </c>
      <c r="D20" s="301"/>
      <c r="E20" s="301"/>
      <c r="F20" s="50">
        <f>SUM(F21:F23)</f>
        <v>219478.87</v>
      </c>
      <c r="G20" s="51">
        <f>SUM(G21:G23)</f>
        <v>206582.5</v>
      </c>
    </row>
    <row r="21" spans="1:7" ht="13.5" customHeight="1">
      <c r="A21" s="354"/>
      <c r="B21" s="353" t="s">
        <v>548</v>
      </c>
      <c r="C21" s="293" t="s">
        <v>775</v>
      </c>
      <c r="D21" s="294"/>
      <c r="E21" s="294"/>
      <c r="F21" s="240">
        <v>0</v>
      </c>
      <c r="G21" s="240">
        <v>0</v>
      </c>
    </row>
    <row r="22" spans="1:7" ht="15.75">
      <c r="A22" s="354"/>
      <c r="B22" s="353" t="s">
        <v>549</v>
      </c>
      <c r="C22" s="302" t="s">
        <v>776</v>
      </c>
      <c r="D22" s="294"/>
      <c r="E22" s="294"/>
      <c r="F22" s="240">
        <v>0</v>
      </c>
      <c r="G22" s="240">
        <v>0</v>
      </c>
    </row>
    <row r="23" spans="1:7" ht="15.75">
      <c r="A23" s="354"/>
      <c r="B23" s="353" t="s">
        <v>550</v>
      </c>
      <c r="C23" s="302" t="s">
        <v>777</v>
      </c>
      <c r="D23" s="294"/>
      <c r="E23" s="294"/>
      <c r="F23" s="240">
        <v>219478.87</v>
      </c>
      <c r="G23" s="346">
        <v>206582.5</v>
      </c>
    </row>
    <row r="24" spans="1:7" ht="14.25" customHeight="1">
      <c r="A24" s="354" t="s">
        <v>816</v>
      </c>
      <c r="B24" s="348" t="s">
        <v>551</v>
      </c>
      <c r="C24" s="296" t="s">
        <v>778</v>
      </c>
      <c r="D24" s="303">
        <f>SUM(D25:D31)</f>
        <v>327</v>
      </c>
      <c r="E24" s="303">
        <f>SUM(E25:E31)</f>
        <v>0</v>
      </c>
      <c r="F24" s="50">
        <f>SUM(F25:F31)</f>
        <v>37380</v>
      </c>
      <c r="G24" s="51">
        <f>SUM(G25:G31)</f>
        <v>24586.82</v>
      </c>
    </row>
    <row r="25" spans="1:7" ht="15.75">
      <c r="A25" s="660"/>
      <c r="B25" s="353" t="s">
        <v>552</v>
      </c>
      <c r="C25" s="302" t="s">
        <v>779</v>
      </c>
      <c r="D25" s="294"/>
      <c r="E25" s="294"/>
      <c r="F25" s="240">
        <v>37380</v>
      </c>
      <c r="G25" s="346">
        <v>24586.82</v>
      </c>
    </row>
    <row r="26" spans="1:7" ht="15.75">
      <c r="A26" s="660"/>
      <c r="B26" s="353" t="s">
        <v>553</v>
      </c>
      <c r="C26" s="302" t="s">
        <v>780</v>
      </c>
      <c r="D26" s="294"/>
      <c r="E26" s="294"/>
      <c r="F26" s="240">
        <v>0</v>
      </c>
      <c r="G26" s="240">
        <v>0</v>
      </c>
    </row>
    <row r="27" spans="1:7" ht="15.75">
      <c r="A27" s="660"/>
      <c r="B27" s="350" t="s">
        <v>554</v>
      </c>
      <c r="C27" s="302" t="s">
        <v>781</v>
      </c>
      <c r="D27" s="294"/>
      <c r="E27" s="294"/>
      <c r="F27" s="240">
        <v>0</v>
      </c>
      <c r="G27" s="240">
        <v>0</v>
      </c>
    </row>
    <row r="28" spans="1:7" ht="15.75">
      <c r="A28" s="660"/>
      <c r="B28" s="350" t="s">
        <v>555</v>
      </c>
      <c r="C28" s="302" t="s">
        <v>782</v>
      </c>
      <c r="D28" s="294"/>
      <c r="E28" s="294"/>
      <c r="F28" s="240">
        <v>0</v>
      </c>
      <c r="G28" s="240">
        <v>0</v>
      </c>
    </row>
    <row r="29" spans="1:7" ht="15.75">
      <c r="A29" s="660"/>
      <c r="B29" s="350" t="s">
        <v>556</v>
      </c>
      <c r="C29" s="302" t="s">
        <v>783</v>
      </c>
      <c r="D29" s="294">
        <v>327</v>
      </c>
      <c r="E29" s="294"/>
      <c r="F29" s="240">
        <v>0</v>
      </c>
      <c r="G29" s="240">
        <v>0</v>
      </c>
    </row>
    <row r="30" spans="1:7" ht="15.75">
      <c r="A30" s="660"/>
      <c r="B30" s="350" t="s">
        <v>557</v>
      </c>
      <c r="C30" s="302" t="s">
        <v>784</v>
      </c>
      <c r="D30" s="294"/>
      <c r="E30" s="294"/>
      <c r="F30" s="240">
        <v>0</v>
      </c>
      <c r="G30" s="240">
        <v>0</v>
      </c>
    </row>
    <row r="31" spans="1:7" ht="15.75">
      <c r="A31" s="660"/>
      <c r="B31" s="350" t="s">
        <v>542</v>
      </c>
      <c r="C31" s="302" t="s">
        <v>785</v>
      </c>
      <c r="D31" s="294"/>
      <c r="E31" s="294"/>
      <c r="F31" s="240">
        <v>0</v>
      </c>
      <c r="G31" s="240">
        <v>0</v>
      </c>
    </row>
    <row r="32" spans="1:7" ht="15.75">
      <c r="A32" s="354" t="s">
        <v>828</v>
      </c>
      <c r="B32" s="348" t="s">
        <v>538</v>
      </c>
      <c r="C32" s="296" t="s">
        <v>786</v>
      </c>
      <c r="D32" s="303">
        <f>SUM(D33:D41)</f>
        <v>306</v>
      </c>
      <c r="E32" s="303">
        <f>SUM(E33:E41)</f>
        <v>0</v>
      </c>
      <c r="F32" s="50">
        <f>SUM(F33:F41)</f>
        <v>614123.61</v>
      </c>
      <c r="G32" s="51">
        <f>SUM(G33:G41)</f>
        <v>730450.25</v>
      </c>
    </row>
    <row r="33" spans="1:7" ht="15.75">
      <c r="A33" s="660"/>
      <c r="B33" s="350" t="s">
        <v>539</v>
      </c>
      <c r="C33" s="302" t="s">
        <v>787</v>
      </c>
      <c r="D33" s="294">
        <v>133</v>
      </c>
      <c r="E33" s="294"/>
      <c r="F33" s="240">
        <v>59667.61</v>
      </c>
      <c r="G33" s="346">
        <v>307351.7</v>
      </c>
    </row>
    <row r="34" spans="1:7" ht="15.75">
      <c r="A34" s="660"/>
      <c r="B34" s="350" t="s">
        <v>558</v>
      </c>
      <c r="C34" s="302" t="s">
        <v>788</v>
      </c>
      <c r="D34" s="295">
        <v>25</v>
      </c>
      <c r="E34" s="295"/>
      <c r="F34" s="240">
        <v>320826.25</v>
      </c>
      <c r="G34" s="346">
        <v>232233.95</v>
      </c>
    </row>
    <row r="35" spans="1:7" ht="15.75">
      <c r="A35" s="660"/>
      <c r="B35" s="350" t="s">
        <v>559</v>
      </c>
      <c r="C35" s="302" t="s">
        <v>789</v>
      </c>
      <c r="D35" s="294"/>
      <c r="E35" s="294"/>
      <c r="F35" s="240">
        <v>181015.88</v>
      </c>
      <c r="G35" s="346">
        <v>147158.93</v>
      </c>
    </row>
    <row r="36" spans="1:7" ht="15.75">
      <c r="A36" s="660"/>
      <c r="B36" s="350" t="s">
        <v>560</v>
      </c>
      <c r="C36" s="302" t="s">
        <v>790</v>
      </c>
      <c r="D36" s="294"/>
      <c r="E36" s="294"/>
      <c r="F36" s="240">
        <v>46134.72</v>
      </c>
      <c r="G36" s="346">
        <v>38441.84</v>
      </c>
    </row>
    <row r="37" spans="1:7" ht="31.5">
      <c r="A37" s="660"/>
      <c r="B37" s="350" t="s">
        <v>561</v>
      </c>
      <c r="C37" s="302" t="s">
        <v>791</v>
      </c>
      <c r="D37" s="294"/>
      <c r="E37" s="294"/>
      <c r="F37" s="240">
        <v>0</v>
      </c>
      <c r="G37" s="240">
        <v>0</v>
      </c>
    </row>
    <row r="38" spans="1:7" ht="30" customHeight="1">
      <c r="A38" s="660"/>
      <c r="B38" s="350" t="s">
        <v>570</v>
      </c>
      <c r="C38" s="302" t="s">
        <v>792</v>
      </c>
      <c r="D38" s="294"/>
      <c r="E38" s="294"/>
      <c r="F38" s="240">
        <v>0</v>
      </c>
      <c r="G38" s="240">
        <v>0</v>
      </c>
    </row>
    <row r="39" spans="1:7" ht="15.75">
      <c r="A39" s="660"/>
      <c r="B39" s="350" t="s">
        <v>562</v>
      </c>
      <c r="C39" s="302" t="s">
        <v>793</v>
      </c>
      <c r="D39" s="294"/>
      <c r="E39" s="294"/>
      <c r="F39" s="240">
        <v>0</v>
      </c>
      <c r="G39" s="240">
        <v>0</v>
      </c>
    </row>
    <row r="40" spans="1:7" ht="15.75">
      <c r="A40" s="660"/>
      <c r="B40" s="350" t="s">
        <v>563</v>
      </c>
      <c r="C40" s="302" t="s">
        <v>794</v>
      </c>
      <c r="D40" s="294"/>
      <c r="E40" s="294"/>
      <c r="F40" s="240">
        <v>0</v>
      </c>
      <c r="G40" s="240">
        <v>0</v>
      </c>
    </row>
    <row r="41" spans="1:7" ht="15.75">
      <c r="A41" s="661"/>
      <c r="B41" s="350" t="s">
        <v>541</v>
      </c>
      <c r="C41" s="302" t="s">
        <v>795</v>
      </c>
      <c r="D41" s="294">
        <v>148</v>
      </c>
      <c r="E41" s="294"/>
      <c r="F41" s="240">
        <v>6479.15</v>
      </c>
      <c r="G41" s="346">
        <v>5263.83</v>
      </c>
    </row>
    <row r="42" spans="1:7" ht="15" customHeight="1">
      <c r="A42" s="356" t="s">
        <v>522</v>
      </c>
      <c r="B42" s="348" t="s">
        <v>564</v>
      </c>
      <c r="C42" s="296" t="s">
        <v>796</v>
      </c>
      <c r="D42" s="303">
        <f>SUM(D43:D45)</f>
        <v>0</v>
      </c>
      <c r="E42" s="303">
        <f>SUM(E43:E45)</f>
        <v>0</v>
      </c>
      <c r="F42" s="50">
        <f>SUM(F43:F45)</f>
        <v>0</v>
      </c>
      <c r="G42" s="51">
        <f>SUM(G43:G45)</f>
        <v>0</v>
      </c>
    </row>
    <row r="43" spans="1:7" ht="15.75">
      <c r="A43" s="660"/>
      <c r="B43" s="350" t="s">
        <v>565</v>
      </c>
      <c r="C43" s="302" t="s">
        <v>797</v>
      </c>
      <c r="D43" s="294"/>
      <c r="E43" s="294"/>
      <c r="F43" s="240">
        <v>0</v>
      </c>
      <c r="G43" s="240">
        <v>0</v>
      </c>
    </row>
    <row r="44" spans="1:7" ht="15.75">
      <c r="A44" s="660"/>
      <c r="B44" s="350" t="s">
        <v>540</v>
      </c>
      <c r="C44" s="302" t="s">
        <v>798</v>
      </c>
      <c r="D44" s="294"/>
      <c r="E44" s="294"/>
      <c r="F44" s="240">
        <v>0</v>
      </c>
      <c r="G44" s="240">
        <v>0</v>
      </c>
    </row>
    <row r="45" spans="1:7" ht="15.75">
      <c r="A45" s="661"/>
      <c r="B45" s="350" t="s">
        <v>566</v>
      </c>
      <c r="C45" s="302" t="s">
        <v>799</v>
      </c>
      <c r="D45" s="294"/>
      <c r="E45" s="294"/>
      <c r="F45" s="240">
        <v>0</v>
      </c>
      <c r="G45" s="240">
        <v>0</v>
      </c>
    </row>
    <row r="46" spans="1:7" ht="14.25" customHeight="1">
      <c r="A46" s="672" t="s">
        <v>567</v>
      </c>
      <c r="B46" s="673"/>
      <c r="C46" s="291" t="s">
        <v>800</v>
      </c>
      <c r="D46" s="304">
        <f>SUM(D47:D48)</f>
        <v>77272</v>
      </c>
      <c r="E46" s="304">
        <f>SUM(E47:E48)</f>
        <v>0</v>
      </c>
      <c r="F46" s="50">
        <f>SUM(F47:F48)</f>
        <v>7990899.21</v>
      </c>
      <c r="G46" s="51">
        <f>SUM(G47:G48)</f>
        <v>6190299.2</v>
      </c>
    </row>
    <row r="47" spans="1:7" ht="14.25" customHeight="1">
      <c r="A47" s="660"/>
      <c r="B47" s="350" t="s">
        <v>568</v>
      </c>
      <c r="C47" s="302" t="s">
        <v>801</v>
      </c>
      <c r="D47" s="294"/>
      <c r="E47" s="294"/>
      <c r="F47" s="240"/>
      <c r="G47" s="346"/>
    </row>
    <row r="48" spans="1:7" ht="15.75">
      <c r="A48" s="660"/>
      <c r="B48" s="350" t="s">
        <v>569</v>
      </c>
      <c r="C48" s="302" t="s">
        <v>802</v>
      </c>
      <c r="D48" s="294">
        <v>77272</v>
      </c>
      <c r="E48" s="294"/>
      <c r="F48" s="240">
        <v>7990899.21</v>
      </c>
      <c r="G48" s="346">
        <v>6190299.2</v>
      </c>
    </row>
    <row r="49" spans="1:7" ht="17.25" customHeight="1">
      <c r="A49" s="670" t="s">
        <v>571</v>
      </c>
      <c r="B49" s="671"/>
      <c r="C49" s="305" t="s">
        <v>803</v>
      </c>
      <c r="D49" s="306">
        <f>D6+D19</f>
        <v>285885</v>
      </c>
      <c r="E49" s="306">
        <f>E6+E19</f>
        <v>0</v>
      </c>
      <c r="F49" s="50">
        <f>F6+F19+F46</f>
        <v>15423894.079999998</v>
      </c>
      <c r="G49" s="51">
        <f>G6+G19+G46</f>
        <v>13674527.600000001</v>
      </c>
    </row>
    <row r="50" spans="1:7" ht="20.25" customHeight="1" thickBot="1">
      <c r="A50" s="361"/>
      <c r="B50" s="362" t="s">
        <v>623</v>
      </c>
      <c r="C50" s="307" t="s">
        <v>536</v>
      </c>
      <c r="D50" s="308">
        <f>SUM(D6:D49)</f>
        <v>1143540</v>
      </c>
      <c r="E50" s="308">
        <f>SUM(E6:E49)</f>
        <v>0</v>
      </c>
      <c r="F50" s="188">
        <f>SUM(F6:F49)</f>
        <v>53700479.04999999</v>
      </c>
      <c r="G50" s="55">
        <f>SUM(G6:G49)</f>
        <v>48819116.690000005</v>
      </c>
    </row>
    <row r="51" spans="1:7" ht="18" customHeight="1">
      <c r="A51" s="309"/>
      <c r="B51" s="309"/>
      <c r="C51" s="310"/>
      <c r="D51" s="309"/>
      <c r="E51" s="309"/>
      <c r="F51" s="311"/>
      <c r="G51" s="312"/>
    </row>
    <row r="52" spans="1:7" ht="18" customHeight="1">
      <c r="A52" s="309"/>
      <c r="B52" s="309"/>
      <c r="C52" s="310"/>
      <c r="D52" s="309"/>
      <c r="E52" s="309"/>
      <c r="F52" s="311"/>
      <c r="G52" s="312"/>
    </row>
    <row r="53" spans="1:7" ht="18" customHeight="1">
      <c r="A53" s="309"/>
      <c r="B53" s="309"/>
      <c r="C53" s="309"/>
      <c r="D53" s="309"/>
      <c r="E53" s="309"/>
      <c r="F53" s="311"/>
      <c r="G53" s="312"/>
    </row>
    <row r="54" spans="1:7" ht="18" customHeight="1">
      <c r="A54" s="309"/>
      <c r="B54" s="309"/>
      <c r="C54" s="309"/>
      <c r="D54" s="309"/>
      <c r="E54" s="309"/>
      <c r="F54" s="311"/>
      <c r="G54" s="312"/>
    </row>
    <row r="55" ht="18" customHeight="1"/>
  </sheetData>
  <sheetProtection/>
  <mergeCells count="17">
    <mergeCell ref="A1:G1"/>
    <mergeCell ref="A2:G2"/>
    <mergeCell ref="G3:G4"/>
    <mergeCell ref="A6:B6"/>
    <mergeCell ref="C3:C4"/>
    <mergeCell ref="D3:F4"/>
    <mergeCell ref="A5:B5"/>
    <mergeCell ref="A43:A45"/>
    <mergeCell ref="A47:A48"/>
    <mergeCell ref="A3:B4"/>
    <mergeCell ref="A49:B49"/>
    <mergeCell ref="A46:B46"/>
    <mergeCell ref="A25:A31"/>
    <mergeCell ref="A33:A41"/>
    <mergeCell ref="A19:B19"/>
    <mergeCell ref="A8:A10"/>
    <mergeCell ref="A14:A16"/>
  </mergeCells>
  <printOptions horizontalCentered="1" verticalCentered="1"/>
  <pageMargins left="0.35433070866141736" right="0.31496062992125984" top="0.5118110236220472" bottom="0.35" header="0.5118110236220472" footer="0.35433070866141736"/>
  <pageSetup fitToHeight="1" fitToWidth="1" horizontalDpi="600" verticalDpi="600" orientation="portrait" paperSize="9" scale="8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0.8515625" style="0" customWidth="1"/>
    <col min="2" max="2" width="8.8515625" style="0" customWidth="1"/>
    <col min="3" max="3" width="13.140625" style="0" customWidth="1"/>
    <col min="4" max="4" width="14.7109375" style="0" customWidth="1"/>
    <col min="5" max="5" width="14.28125" style="0" customWidth="1"/>
    <col min="6" max="6" width="13.7109375" style="0" customWidth="1"/>
  </cols>
  <sheetData>
    <row r="1" spans="1:6" ht="45.75" customHeight="1">
      <c r="A1" s="478" t="s">
        <v>758</v>
      </c>
      <c r="B1" s="479"/>
      <c r="C1" s="479"/>
      <c r="D1" s="479"/>
      <c r="E1" s="479"/>
      <c r="F1" s="692"/>
    </row>
    <row r="2" spans="1:6" ht="19.5" customHeight="1">
      <c r="A2" s="691" t="s">
        <v>1081</v>
      </c>
      <c r="B2" s="691"/>
      <c r="C2" s="691"/>
      <c r="D2" s="691"/>
      <c r="E2" s="691"/>
      <c r="F2" s="691"/>
    </row>
    <row r="3" spans="1:6" ht="42" customHeight="1">
      <c r="A3" s="272" t="s">
        <v>634</v>
      </c>
      <c r="B3" s="273" t="s">
        <v>635</v>
      </c>
      <c r="C3" s="280" t="s">
        <v>804</v>
      </c>
      <c r="D3" s="273" t="s">
        <v>754</v>
      </c>
      <c r="E3" s="273" t="s">
        <v>755</v>
      </c>
      <c r="F3" s="273" t="s">
        <v>756</v>
      </c>
    </row>
    <row r="4" spans="1:6" ht="15.75">
      <c r="A4" s="274" t="s">
        <v>636</v>
      </c>
      <c r="B4" s="274" t="s">
        <v>637</v>
      </c>
      <c r="C4" s="275"/>
      <c r="D4" s="275"/>
      <c r="E4" s="275"/>
      <c r="F4" s="275"/>
    </row>
    <row r="5" spans="1:6" ht="15.75">
      <c r="A5" s="279" t="s">
        <v>638</v>
      </c>
      <c r="B5" s="274" t="s">
        <v>639</v>
      </c>
      <c r="C5" s="275"/>
      <c r="D5" s="275"/>
      <c r="E5" s="275"/>
      <c r="F5" s="275"/>
    </row>
    <row r="6" spans="1:6" ht="15.75">
      <c r="A6" s="274" t="s">
        <v>640</v>
      </c>
      <c r="B6" s="274" t="s">
        <v>641</v>
      </c>
      <c r="C6" s="275"/>
      <c r="D6" s="275"/>
      <c r="E6" s="275"/>
      <c r="F6" s="275"/>
    </row>
    <row r="7" spans="1:6" ht="15.75">
      <c r="A7" s="274" t="s">
        <v>642</v>
      </c>
      <c r="B7" s="274" t="s">
        <v>643</v>
      </c>
      <c r="C7" s="275"/>
      <c r="D7" s="275"/>
      <c r="E7" s="275"/>
      <c r="F7" s="275"/>
    </row>
    <row r="8" spans="1:6" ht="15.75">
      <c r="A8" s="278" t="s">
        <v>759</v>
      </c>
      <c r="B8" s="274" t="s">
        <v>644</v>
      </c>
      <c r="C8" s="275"/>
      <c r="D8" s="275"/>
      <c r="E8" s="275"/>
      <c r="F8" s="275"/>
    </row>
    <row r="9" spans="1:6" ht="15.75">
      <c r="A9" s="274" t="s">
        <v>645</v>
      </c>
      <c r="B9" s="274" t="s">
        <v>646</v>
      </c>
      <c r="C9" s="275"/>
      <c r="D9" s="275"/>
      <c r="E9" s="275"/>
      <c r="F9" s="275"/>
    </row>
    <row r="10" spans="1:6" ht="15.75">
      <c r="A10" s="274" t="s">
        <v>647</v>
      </c>
      <c r="B10" s="274" t="s">
        <v>648</v>
      </c>
      <c r="C10" s="275"/>
      <c r="D10" s="275"/>
      <c r="E10" s="275"/>
      <c r="F10" s="275"/>
    </row>
    <row r="11" spans="1:6" ht="15.75">
      <c r="A11" s="274" t="s">
        <v>649</v>
      </c>
      <c r="B11" s="274" t="s">
        <v>650</v>
      </c>
      <c r="C11" s="275"/>
      <c r="D11" s="275"/>
      <c r="E11" s="275"/>
      <c r="F11" s="275"/>
    </row>
    <row r="12" spans="1:6" ht="15.75">
      <c r="A12" s="279" t="s">
        <v>651</v>
      </c>
      <c r="B12" s="274" t="s">
        <v>652</v>
      </c>
      <c r="C12" s="275"/>
      <c r="D12" s="275"/>
      <c r="E12" s="275"/>
      <c r="F12" s="275"/>
    </row>
    <row r="13" spans="1:6" ht="15.75">
      <c r="A13" s="274" t="s">
        <v>653</v>
      </c>
      <c r="B13" s="274" t="s">
        <v>654</v>
      </c>
      <c r="C13" s="275"/>
      <c r="D13" s="275"/>
      <c r="E13" s="275"/>
      <c r="F13" s="275"/>
    </row>
    <row r="14" spans="1:6" ht="15.75">
      <c r="A14" s="274" t="s">
        <v>655</v>
      </c>
      <c r="B14" s="274" t="s">
        <v>656</v>
      </c>
      <c r="C14" s="275"/>
      <c r="D14" s="275"/>
      <c r="E14" s="275"/>
      <c r="F14" s="275"/>
    </row>
    <row r="15" spans="1:6" ht="15.75">
      <c r="A15" s="274" t="s">
        <v>657</v>
      </c>
      <c r="B15" s="274" t="s">
        <v>658</v>
      </c>
      <c r="C15" s="275"/>
      <c r="D15" s="275"/>
      <c r="E15" s="275"/>
      <c r="F15" s="275"/>
    </row>
    <row r="16" spans="1:6" ht="15.75">
      <c r="A16" s="274" t="s">
        <v>659</v>
      </c>
      <c r="B16" s="274" t="s">
        <v>660</v>
      </c>
      <c r="C16" s="275"/>
      <c r="D16" s="275"/>
      <c r="E16" s="275"/>
      <c r="F16" s="275"/>
    </row>
    <row r="17" spans="1:6" ht="15.75">
      <c r="A17" s="274" t="s">
        <v>661</v>
      </c>
      <c r="B17" s="274" t="s">
        <v>662</v>
      </c>
      <c r="C17" s="275"/>
      <c r="D17" s="275"/>
      <c r="E17" s="275"/>
      <c r="F17" s="275"/>
    </row>
    <row r="18" spans="1:6" ht="15.75">
      <c r="A18" s="274" t="s">
        <v>663</v>
      </c>
      <c r="B18" s="274" t="s">
        <v>664</v>
      </c>
      <c r="C18" s="275"/>
      <c r="D18" s="275"/>
      <c r="E18" s="275"/>
      <c r="F18" s="275"/>
    </row>
    <row r="19" spans="1:6" ht="15.75">
      <c r="A19" s="274" t="s">
        <v>665</v>
      </c>
      <c r="B19" s="274" t="s">
        <v>666</v>
      </c>
      <c r="C19" s="275"/>
      <c r="D19" s="275"/>
      <c r="E19" s="275"/>
      <c r="F19" s="275"/>
    </row>
    <row r="20" spans="1:6" ht="15.75">
      <c r="A20" s="274" t="s">
        <v>667</v>
      </c>
      <c r="B20" s="274" t="s">
        <v>668</v>
      </c>
      <c r="C20" s="275"/>
      <c r="D20" s="275"/>
      <c r="E20" s="275"/>
      <c r="F20" s="275"/>
    </row>
    <row r="21" spans="1:6" ht="15.75">
      <c r="A21" s="274" t="s">
        <v>669</v>
      </c>
      <c r="B21" s="274" t="s">
        <v>670</v>
      </c>
      <c r="C21" s="275"/>
      <c r="D21" s="275"/>
      <c r="E21" s="275"/>
      <c r="F21" s="275"/>
    </row>
    <row r="22" spans="1:6" ht="15.75">
      <c r="A22" s="274" t="s">
        <v>671</v>
      </c>
      <c r="B22" s="274" t="s">
        <v>672</v>
      </c>
      <c r="C22" s="275"/>
      <c r="D22" s="275"/>
      <c r="E22" s="275"/>
      <c r="F22" s="275"/>
    </row>
    <row r="23" spans="1:6" ht="15.75">
      <c r="A23" s="274" t="s">
        <v>673</v>
      </c>
      <c r="B23" s="274" t="s">
        <v>674</v>
      </c>
      <c r="C23" s="275"/>
      <c r="D23" s="275"/>
      <c r="E23" s="275"/>
      <c r="F23" s="275"/>
    </row>
    <row r="24" spans="1:6" ht="15.75">
      <c r="A24" s="279" t="s">
        <v>675</v>
      </c>
      <c r="B24" s="274" t="s">
        <v>676</v>
      </c>
      <c r="C24" s="275"/>
      <c r="D24" s="275"/>
      <c r="E24" s="275"/>
      <c r="F24" s="275"/>
    </row>
    <row r="25" spans="1:6" ht="15.75">
      <c r="A25" s="274" t="s">
        <v>677</v>
      </c>
      <c r="B25" s="274" t="s">
        <v>678</v>
      </c>
      <c r="C25" s="275"/>
      <c r="D25" s="275"/>
      <c r="E25" s="275"/>
      <c r="F25" s="275"/>
    </row>
    <row r="26" spans="1:6" ht="15.75">
      <c r="A26" s="274" t="s">
        <v>679</v>
      </c>
      <c r="B26" s="274" t="s">
        <v>680</v>
      </c>
      <c r="C26" s="275"/>
      <c r="D26" s="275"/>
      <c r="E26" s="275"/>
      <c r="F26" s="275"/>
    </row>
    <row r="27" spans="1:6" ht="15.75">
      <c r="A27" s="274" t="s">
        <v>681</v>
      </c>
      <c r="B27" s="274" t="s">
        <v>682</v>
      </c>
      <c r="C27" s="275"/>
      <c r="D27" s="275"/>
      <c r="E27" s="275"/>
      <c r="F27" s="275"/>
    </row>
    <row r="28" spans="1:6" ht="15.75">
      <c r="A28" s="274" t="s">
        <v>683</v>
      </c>
      <c r="B28" s="274" t="s">
        <v>684</v>
      </c>
      <c r="C28" s="275"/>
      <c r="D28" s="275"/>
      <c r="E28" s="275"/>
      <c r="F28" s="275"/>
    </row>
    <row r="29" spans="1:6" ht="15.75">
      <c r="A29" s="274" t="s">
        <v>685</v>
      </c>
      <c r="B29" s="274" t="s">
        <v>686</v>
      </c>
      <c r="C29" s="275"/>
      <c r="D29" s="275"/>
      <c r="E29" s="275"/>
      <c r="F29" s="275"/>
    </row>
    <row r="30" spans="1:6" ht="15.75">
      <c r="A30" s="274" t="s">
        <v>687</v>
      </c>
      <c r="B30" s="274" t="s">
        <v>688</v>
      </c>
      <c r="C30" s="275"/>
      <c r="D30" s="275"/>
      <c r="E30" s="275"/>
      <c r="F30" s="275"/>
    </row>
    <row r="31" spans="1:6" ht="15.75">
      <c r="A31" s="274" t="s">
        <v>689</v>
      </c>
      <c r="B31" s="274" t="s">
        <v>690</v>
      </c>
      <c r="C31" s="275"/>
      <c r="D31" s="275"/>
      <c r="E31" s="275"/>
      <c r="F31" s="275"/>
    </row>
    <row r="32" spans="1:6" ht="15.75">
      <c r="A32" s="274" t="s">
        <v>691</v>
      </c>
      <c r="B32" s="274" t="s">
        <v>692</v>
      </c>
      <c r="C32" s="275"/>
      <c r="D32" s="275"/>
      <c r="E32" s="275"/>
      <c r="F32" s="275"/>
    </row>
    <row r="33" spans="1:6" ht="15.75">
      <c r="A33" s="279" t="s">
        <v>693</v>
      </c>
      <c r="B33" s="274" t="s">
        <v>694</v>
      </c>
      <c r="C33" s="275"/>
      <c r="D33" s="275"/>
      <c r="E33" s="275"/>
      <c r="F33" s="275"/>
    </row>
    <row r="34" spans="1:6" ht="15.75">
      <c r="A34" s="274" t="s">
        <v>695</v>
      </c>
      <c r="B34" s="274" t="s">
        <v>696</v>
      </c>
      <c r="C34" s="275"/>
      <c r="D34" s="275"/>
      <c r="E34" s="275"/>
      <c r="F34" s="275"/>
    </row>
    <row r="35" spans="1:6" ht="15.75">
      <c r="A35" s="274" t="s">
        <v>697</v>
      </c>
      <c r="B35" s="274" t="s">
        <v>698</v>
      </c>
      <c r="C35" s="275"/>
      <c r="D35" s="275"/>
      <c r="E35" s="275"/>
      <c r="F35" s="275"/>
    </row>
    <row r="36" spans="1:6" ht="15.75">
      <c r="A36" s="274" t="s">
        <v>699</v>
      </c>
      <c r="B36" s="274" t="s">
        <v>700</v>
      </c>
      <c r="C36" s="275"/>
      <c r="D36" s="275"/>
      <c r="E36" s="275"/>
      <c r="F36" s="275"/>
    </row>
    <row r="37" spans="1:6" ht="15.75">
      <c r="A37" s="274" t="s">
        <v>701</v>
      </c>
      <c r="B37" s="274" t="s">
        <v>702</v>
      </c>
      <c r="C37" s="275"/>
      <c r="D37" s="275"/>
      <c r="E37" s="275"/>
      <c r="F37" s="275"/>
    </row>
    <row r="38" spans="1:6" ht="15.75">
      <c r="A38" s="274" t="s">
        <v>703</v>
      </c>
      <c r="B38" s="274" t="s">
        <v>704</v>
      </c>
      <c r="C38" s="275"/>
      <c r="D38" s="275"/>
      <c r="E38" s="275"/>
      <c r="F38" s="275"/>
    </row>
    <row r="39" spans="1:6" ht="15.75">
      <c r="A39" s="274" t="s">
        <v>705</v>
      </c>
      <c r="B39" s="274" t="s">
        <v>706</v>
      </c>
      <c r="C39" s="275"/>
      <c r="D39" s="275"/>
      <c r="E39" s="275"/>
      <c r="F39" s="275"/>
    </row>
    <row r="40" spans="1:6" ht="15.75">
      <c r="A40" s="279" t="s">
        <v>707</v>
      </c>
      <c r="B40" s="274" t="s">
        <v>708</v>
      </c>
      <c r="C40" s="275"/>
      <c r="D40" s="275"/>
      <c r="E40" s="275"/>
      <c r="F40" s="275"/>
    </row>
    <row r="41" spans="1:6" ht="15.75">
      <c r="A41" s="274" t="s">
        <v>709</v>
      </c>
      <c r="B41" s="274" t="s">
        <v>710</v>
      </c>
      <c r="C41" s="275"/>
      <c r="D41" s="275"/>
      <c r="E41" s="275"/>
      <c r="F41" s="275"/>
    </row>
    <row r="42" spans="1:6" ht="15.75">
      <c r="A42" s="274" t="s">
        <v>711</v>
      </c>
      <c r="B42" s="274" t="s">
        <v>712</v>
      </c>
      <c r="C42" s="275"/>
      <c r="D42" s="275"/>
      <c r="E42" s="275"/>
      <c r="F42" s="275"/>
    </row>
    <row r="43" spans="1:6" ht="15.75">
      <c r="A43" s="274" t="s">
        <v>713</v>
      </c>
      <c r="B43" s="274" t="s">
        <v>714</v>
      </c>
      <c r="C43" s="275"/>
      <c r="D43" s="275"/>
      <c r="E43" s="275"/>
      <c r="F43" s="275"/>
    </row>
    <row r="44" spans="1:6" ht="15.75">
      <c r="A44" s="274" t="s">
        <v>715</v>
      </c>
      <c r="B44" s="274" t="s">
        <v>716</v>
      </c>
      <c r="C44" s="275"/>
      <c r="D44" s="275"/>
      <c r="E44" s="275"/>
      <c r="F44" s="275"/>
    </row>
    <row r="45" spans="1:6" ht="15.75">
      <c r="A45" s="279" t="s">
        <v>717</v>
      </c>
      <c r="B45" s="274" t="s">
        <v>718</v>
      </c>
      <c r="C45" s="275"/>
      <c r="D45" s="275"/>
      <c r="E45" s="275"/>
      <c r="F45" s="275"/>
    </row>
    <row r="46" spans="1:6" ht="15.75">
      <c r="A46" s="274" t="s">
        <v>719</v>
      </c>
      <c r="B46" s="274" t="s">
        <v>720</v>
      </c>
      <c r="C46" s="275"/>
      <c r="D46" s="275"/>
      <c r="E46" s="275"/>
      <c r="F46" s="275"/>
    </row>
    <row r="47" spans="1:6" ht="15.75">
      <c r="A47" s="274" t="s">
        <v>711</v>
      </c>
      <c r="B47" s="274" t="s">
        <v>721</v>
      </c>
      <c r="C47" s="275"/>
      <c r="D47" s="275"/>
      <c r="E47" s="275"/>
      <c r="F47" s="275"/>
    </row>
    <row r="48" spans="1:6" ht="15.75">
      <c r="A48" s="274" t="s">
        <v>722</v>
      </c>
      <c r="B48" s="274" t="s">
        <v>723</v>
      </c>
      <c r="C48" s="275"/>
      <c r="D48" s="275"/>
      <c r="E48" s="275"/>
      <c r="F48" s="275"/>
    </row>
    <row r="49" spans="1:6" ht="15.75">
      <c r="A49" s="274" t="s">
        <v>724</v>
      </c>
      <c r="B49" s="274" t="s">
        <v>725</v>
      </c>
      <c r="C49" s="275"/>
      <c r="D49" s="275"/>
      <c r="E49" s="275"/>
      <c r="F49" s="275"/>
    </row>
    <row r="50" spans="1:6" ht="15.75">
      <c r="A50" s="274" t="s">
        <v>726</v>
      </c>
      <c r="B50" s="274" t="s">
        <v>727</v>
      </c>
      <c r="C50" s="275"/>
      <c r="D50" s="275"/>
      <c r="E50" s="275"/>
      <c r="F50" s="275"/>
    </row>
    <row r="51" spans="1:6" ht="15.75">
      <c r="A51" s="274" t="s">
        <v>713</v>
      </c>
      <c r="B51" s="274" t="s">
        <v>728</v>
      </c>
      <c r="C51" s="275"/>
      <c r="D51" s="275"/>
      <c r="E51" s="275"/>
      <c r="F51" s="275"/>
    </row>
    <row r="52" spans="1:6" ht="15.75">
      <c r="A52" s="274" t="s">
        <v>729</v>
      </c>
      <c r="B52" s="274" t="s">
        <v>730</v>
      </c>
      <c r="C52" s="275"/>
      <c r="D52" s="275"/>
      <c r="E52" s="275"/>
      <c r="F52" s="275"/>
    </row>
    <row r="53" spans="1:6" ht="15.75">
      <c r="A53" s="274" t="s">
        <v>715</v>
      </c>
      <c r="B53" s="274" t="s">
        <v>731</v>
      </c>
      <c r="C53" s="275"/>
      <c r="D53" s="275"/>
      <c r="E53" s="275"/>
      <c r="F53" s="275"/>
    </row>
    <row r="54" spans="1:6" ht="15.75">
      <c r="A54" s="279" t="s">
        <v>732</v>
      </c>
      <c r="B54" s="274" t="s">
        <v>733</v>
      </c>
      <c r="C54" s="275"/>
      <c r="D54" s="275"/>
      <c r="E54" s="275"/>
      <c r="F54" s="275"/>
    </row>
    <row r="55" spans="1:6" ht="15.75">
      <c r="A55" s="274" t="s">
        <v>734</v>
      </c>
      <c r="B55" s="274" t="s">
        <v>735</v>
      </c>
      <c r="C55" s="275"/>
      <c r="D55" s="275"/>
      <c r="E55" s="275"/>
      <c r="F55" s="275"/>
    </row>
    <row r="56" spans="1:6" ht="15.75">
      <c r="A56" s="274" t="s">
        <v>736</v>
      </c>
      <c r="B56" s="274" t="s">
        <v>737</v>
      </c>
      <c r="C56" s="275"/>
      <c r="D56" s="275"/>
      <c r="E56" s="275"/>
      <c r="F56" s="275"/>
    </row>
    <row r="57" spans="1:6" ht="15.75">
      <c r="A57" s="274" t="s">
        <v>738</v>
      </c>
      <c r="B57" s="274" t="s">
        <v>739</v>
      </c>
      <c r="C57" s="275"/>
      <c r="D57" s="275"/>
      <c r="E57" s="275"/>
      <c r="F57" s="275"/>
    </row>
    <row r="58" spans="1:6" ht="15.75">
      <c r="A58" s="274" t="s">
        <v>740</v>
      </c>
      <c r="B58" s="274" t="s">
        <v>741</v>
      </c>
      <c r="C58" s="275"/>
      <c r="D58" s="275"/>
      <c r="E58" s="275"/>
      <c r="F58" s="275"/>
    </row>
    <row r="59" spans="1:6" ht="15.75">
      <c r="A59" s="274" t="s">
        <v>742</v>
      </c>
      <c r="B59" s="274" t="s">
        <v>743</v>
      </c>
      <c r="C59" s="275"/>
      <c r="D59" s="275"/>
      <c r="E59" s="275"/>
      <c r="F59" s="275"/>
    </row>
    <row r="60" spans="1:6" ht="15.75">
      <c r="A60" s="274" t="s">
        <v>744</v>
      </c>
      <c r="B60" s="274" t="s">
        <v>745</v>
      </c>
      <c r="C60" s="275"/>
      <c r="D60" s="275"/>
      <c r="E60" s="275"/>
      <c r="F60" s="275"/>
    </row>
    <row r="61" spans="1:6" ht="15.75">
      <c r="A61" s="279" t="s">
        <v>746</v>
      </c>
      <c r="B61" s="274" t="s">
        <v>747</v>
      </c>
      <c r="C61" s="275"/>
      <c r="D61" s="275"/>
      <c r="E61" s="275"/>
      <c r="F61" s="275"/>
    </row>
    <row r="62" spans="1:6" ht="15.75">
      <c r="A62" s="274" t="s">
        <v>748</v>
      </c>
      <c r="B62" s="274" t="s">
        <v>749</v>
      </c>
      <c r="C62" s="275"/>
      <c r="D62" s="275"/>
      <c r="E62" s="275"/>
      <c r="F62" s="275"/>
    </row>
    <row r="63" spans="1:6" ht="15.75">
      <c r="A63" s="274" t="s">
        <v>750</v>
      </c>
      <c r="B63" s="274" t="s">
        <v>751</v>
      </c>
      <c r="C63" s="275"/>
      <c r="D63" s="275"/>
      <c r="E63" s="275"/>
      <c r="F63" s="275"/>
    </row>
    <row r="64" spans="1:6" ht="15.75">
      <c r="A64" s="276" t="s">
        <v>752</v>
      </c>
      <c r="B64" s="277"/>
      <c r="C64" s="275"/>
      <c r="D64" s="275"/>
      <c r="E64" s="275"/>
      <c r="F64" s="275"/>
    </row>
    <row r="65" spans="1:6" ht="15.75">
      <c r="A65" s="112"/>
      <c r="B65" s="112"/>
      <c r="C65" s="112"/>
      <c r="D65" s="112"/>
      <c r="E65" s="112"/>
      <c r="F65" s="112"/>
    </row>
    <row r="66" spans="1:6" ht="15.75">
      <c r="A66" s="112"/>
      <c r="B66" s="112"/>
      <c r="C66" s="112"/>
      <c r="D66" s="112"/>
      <c r="E66" s="112"/>
      <c r="F66" s="112"/>
    </row>
    <row r="67" spans="1:6" ht="15.75">
      <c r="A67" s="112"/>
      <c r="B67" s="112"/>
      <c r="C67" s="112"/>
      <c r="D67" s="112"/>
      <c r="E67" s="112"/>
      <c r="F67" s="112"/>
    </row>
  </sheetData>
  <sheetProtection/>
  <mergeCells count="2">
    <mergeCell ref="A2:F2"/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19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E1"/>
    </sheetView>
  </sheetViews>
  <sheetFormatPr defaultColWidth="9.140625" defaultRowHeight="12.75"/>
  <cols>
    <col min="1" max="1" width="9.140625" style="23" customWidth="1"/>
    <col min="2" max="2" width="77.8515625" style="49" customWidth="1"/>
    <col min="3" max="5" width="17.421875" style="19" customWidth="1"/>
    <col min="6" max="6" width="12.421875" style="19" customWidth="1"/>
    <col min="7" max="16384" width="9.140625" style="19" customWidth="1"/>
  </cols>
  <sheetData>
    <row r="1" spans="1:5" s="18" customFormat="1" ht="49.5" customHeight="1">
      <c r="A1" s="514" t="s">
        <v>845</v>
      </c>
      <c r="B1" s="515"/>
      <c r="C1" s="515"/>
      <c r="D1" s="515"/>
      <c r="E1" s="516"/>
    </row>
    <row r="2" spans="1:5" s="18" customFormat="1" ht="34.5" customHeight="1">
      <c r="A2" s="517" t="s">
        <v>470</v>
      </c>
      <c r="B2" s="518"/>
      <c r="C2" s="518"/>
      <c r="D2" s="518"/>
      <c r="E2" s="519"/>
    </row>
    <row r="3" spans="1:5" ht="43.5" customHeight="1">
      <c r="A3" s="29" t="s">
        <v>33</v>
      </c>
      <c r="B3" s="46" t="s">
        <v>32</v>
      </c>
      <c r="C3" s="14" t="s">
        <v>173</v>
      </c>
      <c r="D3" s="14" t="s">
        <v>174</v>
      </c>
      <c r="E3" s="34" t="s">
        <v>53</v>
      </c>
    </row>
    <row r="4" spans="1:5" ht="17.25" customHeight="1">
      <c r="A4" s="30"/>
      <c r="B4" s="46"/>
      <c r="C4" s="36" t="s">
        <v>157</v>
      </c>
      <c r="D4" s="36" t="s">
        <v>158</v>
      </c>
      <c r="E4" s="37" t="s">
        <v>289</v>
      </c>
    </row>
    <row r="5" spans="1:5" ht="15.75">
      <c r="A5" s="30">
        <v>1</v>
      </c>
      <c r="B5" s="46" t="s">
        <v>238</v>
      </c>
      <c r="C5" s="50">
        <f>C6</f>
        <v>7518670</v>
      </c>
      <c r="D5" s="50">
        <f>D6</f>
        <v>645069</v>
      </c>
      <c r="E5" s="51">
        <f>C5+D5</f>
        <v>8163739</v>
      </c>
    </row>
    <row r="6" spans="1:5" ht="15.75">
      <c r="A6" s="30">
        <f>A5+1</f>
        <v>2</v>
      </c>
      <c r="B6" s="26" t="s">
        <v>138</v>
      </c>
      <c r="C6" s="52">
        <v>7518670</v>
      </c>
      <c r="D6" s="52">
        <v>645069</v>
      </c>
      <c r="E6" s="51">
        <f>C6+D6</f>
        <v>8163739</v>
      </c>
    </row>
    <row r="7" spans="1:5" ht="15.75" customHeight="1">
      <c r="A7" s="30">
        <f>A6+1</f>
        <v>3</v>
      </c>
      <c r="B7" s="46" t="s">
        <v>239</v>
      </c>
      <c r="C7" s="50">
        <f>C8+C9+C10+C11+C12</f>
        <v>527849</v>
      </c>
      <c r="D7" s="50">
        <f>D8+D9+D10+D11+D12</f>
        <v>31746</v>
      </c>
      <c r="E7" s="51">
        <f>C7+D7</f>
        <v>559595</v>
      </c>
    </row>
    <row r="8" spans="1:5" ht="15.75">
      <c r="A8" s="30">
        <f aca="true" t="shared" si="0" ref="A8:A19">A7+1</f>
        <v>4</v>
      </c>
      <c r="B8" s="26" t="s">
        <v>139</v>
      </c>
      <c r="C8" s="52">
        <v>431762</v>
      </c>
      <c r="D8" s="52"/>
      <c r="E8" s="51">
        <f>C8+D8</f>
        <v>431762</v>
      </c>
    </row>
    <row r="9" spans="1:5" ht="15.75">
      <c r="A9" s="30">
        <f t="shared" si="0"/>
        <v>5</v>
      </c>
      <c r="B9" s="26" t="s">
        <v>140</v>
      </c>
      <c r="C9" s="52">
        <v>68523</v>
      </c>
      <c r="D9" s="52">
        <v>23697</v>
      </c>
      <c r="E9" s="51">
        <f>C9+D9</f>
        <v>92220</v>
      </c>
    </row>
    <row r="10" spans="1:5" ht="15.75">
      <c r="A10" s="30">
        <f t="shared" si="0"/>
        <v>6</v>
      </c>
      <c r="B10" s="26" t="s">
        <v>141</v>
      </c>
      <c r="C10" s="52">
        <v>0</v>
      </c>
      <c r="D10" s="52">
        <v>0</v>
      </c>
      <c r="E10" s="51">
        <f aca="true" t="shared" si="1" ref="E10:E19">C10+D10</f>
        <v>0</v>
      </c>
    </row>
    <row r="11" spans="1:5" ht="15.75">
      <c r="A11" s="30">
        <f t="shared" si="0"/>
        <v>7</v>
      </c>
      <c r="B11" s="26" t="s">
        <v>142</v>
      </c>
      <c r="C11" s="52">
        <v>0</v>
      </c>
      <c r="D11" s="52">
        <v>0</v>
      </c>
      <c r="E11" s="51">
        <f t="shared" si="1"/>
        <v>0</v>
      </c>
    </row>
    <row r="12" spans="1:5" ht="15.75">
      <c r="A12" s="30">
        <f t="shared" si="0"/>
        <v>8</v>
      </c>
      <c r="B12" s="26" t="s">
        <v>428</v>
      </c>
      <c r="C12" s="52">
        <v>27564</v>
      </c>
      <c r="D12" s="52">
        <v>8049</v>
      </c>
      <c r="E12" s="51">
        <f t="shared" si="1"/>
        <v>35613</v>
      </c>
    </row>
    <row r="13" spans="1:5" ht="15.75" customHeight="1">
      <c r="A13" s="30">
        <f t="shared" si="0"/>
        <v>9</v>
      </c>
      <c r="B13" s="46" t="s">
        <v>240</v>
      </c>
      <c r="C13" s="50">
        <f>C14</f>
        <v>2523</v>
      </c>
      <c r="D13" s="50">
        <f>D14</f>
        <v>0</v>
      </c>
      <c r="E13" s="51">
        <f t="shared" si="1"/>
        <v>2523</v>
      </c>
    </row>
    <row r="14" spans="1:5" ht="15.75">
      <c r="A14" s="30">
        <f t="shared" si="0"/>
        <v>10</v>
      </c>
      <c r="B14" s="26" t="s">
        <v>429</v>
      </c>
      <c r="C14" s="52">
        <v>2523</v>
      </c>
      <c r="D14" s="52">
        <v>0</v>
      </c>
      <c r="E14" s="51">
        <f t="shared" si="1"/>
        <v>2523</v>
      </c>
    </row>
    <row r="15" spans="1:5" ht="15.75">
      <c r="A15" s="30">
        <f t="shared" si="0"/>
        <v>11</v>
      </c>
      <c r="B15" s="46" t="s">
        <v>241</v>
      </c>
      <c r="C15" s="50">
        <f>SUM(C16:C18)</f>
        <v>925210</v>
      </c>
      <c r="D15" s="50">
        <f>SUM(D16:D18)</f>
        <v>0</v>
      </c>
      <c r="E15" s="51">
        <f t="shared" si="1"/>
        <v>925210</v>
      </c>
    </row>
    <row r="16" spans="1:5" ht="15.75">
      <c r="A16" s="30">
        <f t="shared" si="0"/>
        <v>12</v>
      </c>
      <c r="B16" s="26" t="s">
        <v>430</v>
      </c>
      <c r="C16" s="52">
        <v>585509</v>
      </c>
      <c r="D16" s="52">
        <v>0</v>
      </c>
      <c r="E16" s="51">
        <f t="shared" si="1"/>
        <v>585509</v>
      </c>
    </row>
    <row r="17" spans="1:5" ht="15.75">
      <c r="A17" s="30">
        <f t="shared" si="0"/>
        <v>13</v>
      </c>
      <c r="B17" s="26" t="s">
        <v>431</v>
      </c>
      <c r="C17" s="52">
        <v>201500</v>
      </c>
      <c r="D17" s="52">
        <v>0</v>
      </c>
      <c r="E17" s="51">
        <f t="shared" si="1"/>
        <v>201500</v>
      </c>
    </row>
    <row r="18" spans="1:5" ht="15.75">
      <c r="A18" s="30">
        <f t="shared" si="0"/>
        <v>14</v>
      </c>
      <c r="B18" s="26" t="s">
        <v>432</v>
      </c>
      <c r="C18" s="52">
        <v>138201</v>
      </c>
      <c r="D18" s="52">
        <v>0</v>
      </c>
      <c r="E18" s="51">
        <f t="shared" si="1"/>
        <v>138201</v>
      </c>
    </row>
    <row r="19" spans="1:5" ht="16.5" thickBot="1">
      <c r="A19" s="31">
        <f t="shared" si="0"/>
        <v>15</v>
      </c>
      <c r="B19" s="48" t="s">
        <v>242</v>
      </c>
      <c r="C19" s="54">
        <f>C5+C7+C13+C15</f>
        <v>8974252</v>
      </c>
      <c r="D19" s="54">
        <f>D5+D7+D13+D15</f>
        <v>676815</v>
      </c>
      <c r="E19" s="55">
        <f t="shared" si="1"/>
        <v>9651067</v>
      </c>
    </row>
  </sheetData>
  <sheetProtection selectLockedCells="1"/>
  <protectedRanges>
    <protectedRange sqref="D14" name="Rozsah2"/>
    <protectedRange sqref="C19:D19" name="Rozsah1"/>
    <protectedRange sqref="C6:D6" name="Rozsah2_1"/>
    <protectedRange sqref="C8:D12" name="Rozsah2_2"/>
    <protectedRange sqref="C14" name="Rozsah2_3"/>
    <protectedRange sqref="C16:C18" name="Rozsah2_4"/>
  </protectedRanges>
  <mergeCells count="2">
    <mergeCell ref="A1:E1"/>
    <mergeCell ref="A2:E2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21"/>
  <sheetViews>
    <sheetView zoomScale="110" zoomScaleNormal="110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10.140625" style="3" customWidth="1"/>
    <col min="2" max="2" width="83.00390625" style="59" customWidth="1"/>
    <col min="3" max="3" width="15.421875" style="1" customWidth="1"/>
    <col min="4" max="4" width="14.28125" style="1" customWidth="1"/>
    <col min="5" max="5" width="14.7109375" style="1" customWidth="1"/>
    <col min="6" max="16384" width="9.140625" style="1" customWidth="1"/>
  </cols>
  <sheetData>
    <row r="1" spans="1:7" ht="49.5" customHeight="1">
      <c r="A1" s="514" t="s">
        <v>846</v>
      </c>
      <c r="B1" s="520"/>
      <c r="C1" s="520"/>
      <c r="D1" s="520"/>
      <c r="E1" s="521"/>
      <c r="F1" s="7"/>
      <c r="G1" s="7"/>
    </row>
    <row r="2" spans="1:5" s="18" customFormat="1" ht="38.25" customHeight="1">
      <c r="A2" s="522" t="s">
        <v>471</v>
      </c>
      <c r="B2" s="523"/>
      <c r="C2" s="523"/>
      <c r="D2" s="523"/>
      <c r="E2" s="524"/>
    </row>
    <row r="3" spans="1:5" s="10" customFormat="1" ht="35.25" customHeight="1">
      <c r="A3" s="29" t="s">
        <v>33</v>
      </c>
      <c r="B3" s="128" t="s">
        <v>204</v>
      </c>
      <c r="C3" s="14" t="s">
        <v>173</v>
      </c>
      <c r="D3" s="14" t="s">
        <v>174</v>
      </c>
      <c r="E3" s="34" t="s">
        <v>53</v>
      </c>
    </row>
    <row r="4" spans="1:5" s="19" customFormat="1" ht="17.25" customHeight="1">
      <c r="A4" s="30"/>
      <c r="B4" s="46"/>
      <c r="C4" s="36" t="s">
        <v>157</v>
      </c>
      <c r="D4" s="36" t="s">
        <v>158</v>
      </c>
      <c r="E4" s="37" t="s">
        <v>289</v>
      </c>
    </row>
    <row r="5" spans="1:5" ht="15.75">
      <c r="A5" s="32">
        <v>1</v>
      </c>
      <c r="B5" s="56" t="s">
        <v>840</v>
      </c>
      <c r="C5" s="65">
        <f>SUM(C6:C6)</f>
        <v>19518.02</v>
      </c>
      <c r="D5" s="65">
        <f>SUM(D6:D6)</f>
        <v>0</v>
      </c>
      <c r="E5" s="425">
        <f>C5+D5</f>
        <v>19518.02</v>
      </c>
    </row>
    <row r="6" spans="1:5" ht="15.75">
      <c r="A6" s="32" t="s">
        <v>195</v>
      </c>
      <c r="B6" s="57" t="s">
        <v>182</v>
      </c>
      <c r="C6" s="52">
        <v>19518.02</v>
      </c>
      <c r="D6" s="52">
        <v>0</v>
      </c>
      <c r="E6" s="425">
        <f aca="true" t="shared" si="0" ref="E6:E19">C6+D6</f>
        <v>19518.02</v>
      </c>
    </row>
    <row r="7" spans="1:5" ht="15.75">
      <c r="A7" s="32"/>
      <c r="B7" s="57"/>
      <c r="C7" s="52"/>
      <c r="D7" s="52"/>
      <c r="E7" s="425">
        <f t="shared" si="0"/>
        <v>0</v>
      </c>
    </row>
    <row r="8" spans="1:5" ht="15.75">
      <c r="A8" s="32">
        <v>2</v>
      </c>
      <c r="B8" s="56" t="s">
        <v>322</v>
      </c>
      <c r="C8" s="65">
        <v>0</v>
      </c>
      <c r="D8" s="65">
        <v>0</v>
      </c>
      <c r="E8" s="425">
        <f t="shared" si="0"/>
        <v>0</v>
      </c>
    </row>
    <row r="9" spans="1:5" ht="15.75">
      <c r="A9" s="32"/>
      <c r="B9" s="57"/>
      <c r="C9" s="52"/>
      <c r="D9" s="52"/>
      <c r="E9" s="425">
        <f t="shared" si="0"/>
        <v>0</v>
      </c>
    </row>
    <row r="10" spans="1:5" ht="15.75">
      <c r="A10" s="32">
        <v>3</v>
      </c>
      <c r="B10" s="56" t="s">
        <v>839</v>
      </c>
      <c r="C10" s="65">
        <v>0</v>
      </c>
      <c r="D10" s="65">
        <f>SUM(D11:D11)</f>
        <v>0</v>
      </c>
      <c r="E10" s="425">
        <v>0</v>
      </c>
    </row>
    <row r="11" spans="1:5" ht="15.75">
      <c r="A11" s="32"/>
      <c r="B11" s="57"/>
      <c r="C11" s="52"/>
      <c r="D11" s="52"/>
      <c r="E11" s="425">
        <f t="shared" si="0"/>
        <v>0</v>
      </c>
    </row>
    <row r="12" spans="1:5" ht="15.75">
      <c r="A12" s="32">
        <v>4</v>
      </c>
      <c r="B12" s="56" t="s">
        <v>841</v>
      </c>
      <c r="C12" s="65">
        <f>SUM(C13:C17)</f>
        <v>170484.97000000003</v>
      </c>
      <c r="D12" s="65">
        <f>SUM(D18:D18)</f>
        <v>0</v>
      </c>
      <c r="E12" s="425">
        <f t="shared" si="0"/>
        <v>170484.97000000003</v>
      </c>
    </row>
    <row r="13" spans="1:5" ht="15.75">
      <c r="A13" s="32" t="s">
        <v>123</v>
      </c>
      <c r="B13" s="57" t="s">
        <v>183</v>
      </c>
      <c r="C13" s="184">
        <v>113627.57</v>
      </c>
      <c r="D13" s="95">
        <v>0</v>
      </c>
      <c r="E13" s="425"/>
    </row>
    <row r="14" spans="1:5" ht="15.75">
      <c r="A14" s="32" t="s">
        <v>463</v>
      </c>
      <c r="B14" s="57" t="s">
        <v>184</v>
      </c>
      <c r="C14" s="184">
        <v>7090.8</v>
      </c>
      <c r="D14" s="95">
        <v>0</v>
      </c>
      <c r="E14" s="425"/>
    </row>
    <row r="15" spans="1:5" ht="15.75">
      <c r="A15" s="32" t="s">
        <v>185</v>
      </c>
      <c r="B15" s="57" t="s">
        <v>186</v>
      </c>
      <c r="C15" s="184">
        <v>519.6</v>
      </c>
      <c r="D15" s="95">
        <v>0</v>
      </c>
      <c r="E15" s="425"/>
    </row>
    <row r="16" spans="1:5" ht="15.75">
      <c r="A16" s="32" t="s">
        <v>187</v>
      </c>
      <c r="B16" s="57" t="s">
        <v>188</v>
      </c>
      <c r="C16" s="184">
        <v>38852</v>
      </c>
      <c r="D16" s="184">
        <v>0</v>
      </c>
      <c r="E16" s="425">
        <f t="shared" si="0"/>
        <v>38852</v>
      </c>
    </row>
    <row r="17" spans="1:5" ht="15.75">
      <c r="A17" s="32" t="s">
        <v>189</v>
      </c>
      <c r="B17" s="57" t="s">
        <v>190</v>
      </c>
      <c r="C17" s="184">
        <v>10395</v>
      </c>
      <c r="D17" s="184">
        <v>0</v>
      </c>
      <c r="E17" s="425">
        <f t="shared" si="0"/>
        <v>10395</v>
      </c>
    </row>
    <row r="18" spans="1:5" ht="15.75">
      <c r="A18" s="32"/>
      <c r="B18" s="57"/>
      <c r="C18" s="52"/>
      <c r="D18" s="52"/>
      <c r="E18" s="425">
        <f t="shared" si="0"/>
        <v>0</v>
      </c>
    </row>
    <row r="19" spans="1:5" ht="16.5" thickBot="1">
      <c r="A19" s="33">
        <v>5</v>
      </c>
      <c r="B19" s="58" t="s">
        <v>176</v>
      </c>
      <c r="C19" s="188">
        <f>C5+C8+C10+C12</f>
        <v>190002.99000000002</v>
      </c>
      <c r="D19" s="188">
        <f>D5+D8+D10+D12</f>
        <v>0</v>
      </c>
      <c r="E19" s="426">
        <f t="shared" si="0"/>
        <v>190002.99000000002</v>
      </c>
    </row>
    <row r="20" ht="15.75">
      <c r="E20" s="1" t="s">
        <v>507</v>
      </c>
    </row>
    <row r="21" ht="15.75">
      <c r="B21" s="150"/>
    </row>
  </sheetData>
  <sheetProtection/>
  <mergeCells count="2">
    <mergeCell ref="A1:E1"/>
    <mergeCell ref="A2:E2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6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58" sqref="G58"/>
    </sheetView>
  </sheetViews>
  <sheetFormatPr defaultColWidth="9.140625" defaultRowHeight="12.75"/>
  <cols>
    <col min="1" max="1" width="7.8515625" style="3" customWidth="1"/>
    <col min="2" max="2" width="70.57421875" style="174" customWidth="1"/>
    <col min="3" max="3" width="15.7109375" style="175" bestFit="1" customWidth="1"/>
    <col min="4" max="4" width="16.57421875" style="175" customWidth="1"/>
    <col min="5" max="5" width="15.7109375" style="175" bestFit="1" customWidth="1"/>
    <col min="6" max="6" width="19.140625" style="175" customWidth="1"/>
    <col min="7" max="7" width="15.7109375" style="175" bestFit="1" customWidth="1"/>
    <col min="8" max="8" width="20.140625" style="175" customWidth="1"/>
    <col min="9" max="16384" width="9.140625" style="1" customWidth="1"/>
  </cols>
  <sheetData>
    <row r="1" spans="1:8" ht="34.5" customHeight="1">
      <c r="A1" s="506" t="s">
        <v>455</v>
      </c>
      <c r="B1" s="492"/>
      <c r="C1" s="492"/>
      <c r="D1" s="492"/>
      <c r="E1" s="492"/>
      <c r="F1" s="492"/>
      <c r="G1" s="492"/>
      <c r="H1" s="493"/>
    </row>
    <row r="2" spans="1:8" ht="31.5" customHeight="1">
      <c r="A2" s="517" t="s">
        <v>471</v>
      </c>
      <c r="B2" s="518"/>
      <c r="C2" s="518"/>
      <c r="D2" s="518"/>
      <c r="E2" s="518"/>
      <c r="F2" s="518"/>
      <c r="G2" s="518"/>
      <c r="H2" s="519"/>
    </row>
    <row r="3" spans="1:8" ht="24" customHeight="1">
      <c r="A3" s="496" t="s">
        <v>33</v>
      </c>
      <c r="B3" s="497" t="s">
        <v>204</v>
      </c>
      <c r="C3" s="494" t="s">
        <v>842</v>
      </c>
      <c r="D3" s="495"/>
      <c r="E3" s="494" t="s">
        <v>843</v>
      </c>
      <c r="F3" s="495"/>
      <c r="G3" s="494" t="s">
        <v>844</v>
      </c>
      <c r="H3" s="498"/>
    </row>
    <row r="4" spans="1:8" s="10" customFormat="1" ht="31.5">
      <c r="A4" s="496"/>
      <c r="B4" s="497"/>
      <c r="C4" s="14" t="s">
        <v>205</v>
      </c>
      <c r="D4" s="14" t="s">
        <v>206</v>
      </c>
      <c r="E4" s="14" t="s">
        <v>205</v>
      </c>
      <c r="F4" s="14" t="s">
        <v>206</v>
      </c>
      <c r="G4" s="14" t="s">
        <v>205</v>
      </c>
      <c r="H4" s="28" t="s">
        <v>206</v>
      </c>
    </row>
    <row r="5" spans="1:8" s="10" customFormat="1" ht="15.75">
      <c r="A5" s="29"/>
      <c r="B5" s="46"/>
      <c r="C5" s="14" t="s">
        <v>157</v>
      </c>
      <c r="D5" s="14" t="s">
        <v>158</v>
      </c>
      <c r="E5" s="14" t="s">
        <v>159</v>
      </c>
      <c r="F5" s="14" t="s">
        <v>165</v>
      </c>
      <c r="G5" s="14" t="s">
        <v>290</v>
      </c>
      <c r="H5" s="28" t="s">
        <v>291</v>
      </c>
    </row>
    <row r="6" spans="1:8" ht="15.75">
      <c r="A6" s="32">
        <v>1</v>
      </c>
      <c r="B6" s="78" t="s">
        <v>132</v>
      </c>
      <c r="C6" s="65">
        <f>SUM(C7:C10)</f>
        <v>0</v>
      </c>
      <c r="D6" s="65">
        <f>SUM(D7:D10)</f>
        <v>0</v>
      </c>
      <c r="E6" s="503">
        <f>SUM(E7:E10)</f>
        <v>0</v>
      </c>
      <c r="F6" s="503">
        <f>SUM(F7:F10)</f>
        <v>0</v>
      </c>
      <c r="G6" s="247">
        <f>E6-C6</f>
        <v>0</v>
      </c>
      <c r="H6" s="248">
        <f>F6-D6/30.126</f>
        <v>0</v>
      </c>
    </row>
    <row r="7" spans="1:8" ht="15.75">
      <c r="A7" s="32">
        <f>A6+1</f>
        <v>2</v>
      </c>
      <c r="B7" s="63" t="s">
        <v>148</v>
      </c>
      <c r="C7" s="192">
        <v>0</v>
      </c>
      <c r="D7" s="192">
        <v>0</v>
      </c>
      <c r="E7" s="192">
        <v>0</v>
      </c>
      <c r="F7" s="192">
        <v>0</v>
      </c>
      <c r="G7" s="247">
        <f aca="true" t="shared" si="0" ref="G7:G57">E7-C7</f>
        <v>0</v>
      </c>
      <c r="H7" s="248">
        <f aca="true" t="shared" si="1" ref="H7:H57">F7-D7/30.126</f>
        <v>0</v>
      </c>
    </row>
    <row r="8" spans="1:8" ht="15.75">
      <c r="A8" s="32">
        <f aca="true" t="shared" si="2" ref="A8:A57">A7+1</f>
        <v>3</v>
      </c>
      <c r="B8" s="63" t="s">
        <v>171</v>
      </c>
      <c r="C8" s="192">
        <v>0</v>
      </c>
      <c r="D8" s="192">
        <v>0</v>
      </c>
      <c r="E8" s="192">
        <v>0</v>
      </c>
      <c r="F8" s="192">
        <v>0</v>
      </c>
      <c r="G8" s="247">
        <f t="shared" si="0"/>
        <v>0</v>
      </c>
      <c r="H8" s="248">
        <f t="shared" si="1"/>
        <v>0</v>
      </c>
    </row>
    <row r="9" spans="1:8" ht="15.75">
      <c r="A9" s="32">
        <f t="shared" si="2"/>
        <v>4</v>
      </c>
      <c r="B9" s="63" t="s">
        <v>305</v>
      </c>
      <c r="C9" s="192">
        <v>0</v>
      </c>
      <c r="D9" s="192">
        <v>0</v>
      </c>
      <c r="E9" s="192">
        <v>0</v>
      </c>
      <c r="F9" s="192">
        <v>0</v>
      </c>
      <c r="G9" s="247">
        <f t="shared" si="0"/>
        <v>0</v>
      </c>
      <c r="H9" s="248">
        <f t="shared" si="1"/>
        <v>0</v>
      </c>
    </row>
    <row r="10" spans="1:8" ht="15.75">
      <c r="A10" s="32">
        <f t="shared" si="2"/>
        <v>5</v>
      </c>
      <c r="B10" s="63" t="s">
        <v>170</v>
      </c>
      <c r="C10" s="192">
        <v>0</v>
      </c>
      <c r="D10" s="192">
        <v>0</v>
      </c>
      <c r="E10" s="192">
        <v>0</v>
      </c>
      <c r="F10" s="192">
        <v>0</v>
      </c>
      <c r="G10" s="247">
        <f t="shared" si="0"/>
        <v>0</v>
      </c>
      <c r="H10" s="248">
        <f t="shared" si="1"/>
        <v>0</v>
      </c>
    </row>
    <row r="11" spans="1:8" ht="15.75">
      <c r="A11" s="32">
        <f t="shared" si="2"/>
        <v>6</v>
      </c>
      <c r="B11" s="78" t="s">
        <v>435</v>
      </c>
      <c r="C11" s="65">
        <f>SUM(C12:C15)</f>
        <v>321671.16000000003</v>
      </c>
      <c r="D11" s="65">
        <f>SUM(D12:D15)</f>
        <v>39169.64</v>
      </c>
      <c r="E11" s="503">
        <f>SUM(E12:E15)</f>
        <v>295853.75</v>
      </c>
      <c r="F11" s="503">
        <f>SUM(F12:F15)</f>
        <v>23081.46</v>
      </c>
      <c r="G11" s="247">
        <f t="shared" si="0"/>
        <v>-25817.410000000033</v>
      </c>
      <c r="H11" s="248">
        <f t="shared" si="1"/>
        <v>21781.266147513776</v>
      </c>
    </row>
    <row r="12" spans="1:8" ht="15.75">
      <c r="A12" s="32">
        <f t="shared" si="2"/>
        <v>7</v>
      </c>
      <c r="B12" s="63" t="s">
        <v>335</v>
      </c>
      <c r="C12" s="192">
        <v>105381.13</v>
      </c>
      <c r="D12" s="192"/>
      <c r="E12" s="192">
        <v>103495.7</v>
      </c>
      <c r="F12" s="192">
        <v>0</v>
      </c>
      <c r="G12" s="247">
        <f t="shared" si="0"/>
        <v>-1885.4300000000076</v>
      </c>
      <c r="H12" s="248">
        <f t="shared" si="1"/>
        <v>0</v>
      </c>
    </row>
    <row r="13" spans="1:8" ht="15.75">
      <c r="A13" s="32">
        <f t="shared" si="2"/>
        <v>8</v>
      </c>
      <c r="B13" s="63" t="s">
        <v>336</v>
      </c>
      <c r="C13" s="192">
        <v>19874.72</v>
      </c>
      <c r="D13" s="192"/>
      <c r="E13" s="192">
        <v>18503.34</v>
      </c>
      <c r="F13" s="192">
        <v>0</v>
      </c>
      <c r="G13" s="247">
        <f t="shared" si="0"/>
        <v>-1371.380000000001</v>
      </c>
      <c r="H13" s="248">
        <f t="shared" si="1"/>
        <v>0</v>
      </c>
    </row>
    <row r="14" spans="1:8" ht="15.75">
      <c r="A14" s="32">
        <f>A13+1</f>
        <v>9</v>
      </c>
      <c r="B14" s="63" t="s">
        <v>337</v>
      </c>
      <c r="C14" s="192">
        <v>67277.71</v>
      </c>
      <c r="D14" s="192">
        <v>6804.75</v>
      </c>
      <c r="E14" s="192">
        <v>58123.61</v>
      </c>
      <c r="F14" s="192">
        <v>4640</v>
      </c>
      <c r="G14" s="247">
        <f t="shared" si="0"/>
        <v>-9154.100000000006</v>
      </c>
      <c r="H14" s="248">
        <f t="shared" si="1"/>
        <v>4414.123680541725</v>
      </c>
    </row>
    <row r="15" spans="1:8" ht="15.75">
      <c r="A15" s="32">
        <f t="shared" si="2"/>
        <v>10</v>
      </c>
      <c r="B15" s="63" t="s">
        <v>340</v>
      </c>
      <c r="C15" s="192">
        <v>129137.6</v>
      </c>
      <c r="D15" s="192">
        <v>32364.89</v>
      </c>
      <c r="E15" s="192">
        <v>115731.1</v>
      </c>
      <c r="F15" s="192">
        <v>18441.46</v>
      </c>
      <c r="G15" s="247">
        <f t="shared" si="0"/>
        <v>-13406.5</v>
      </c>
      <c r="H15" s="248">
        <f t="shared" si="1"/>
        <v>17367.14246697205</v>
      </c>
    </row>
    <row r="16" spans="1:8" ht="15.75">
      <c r="A16" s="32">
        <f t="shared" si="2"/>
        <v>11</v>
      </c>
      <c r="B16" s="78" t="s">
        <v>281</v>
      </c>
      <c r="C16" s="192">
        <v>0</v>
      </c>
      <c r="D16" s="192">
        <v>0</v>
      </c>
      <c r="E16" s="192">
        <v>0</v>
      </c>
      <c r="F16" s="192">
        <v>0</v>
      </c>
      <c r="G16" s="247">
        <f t="shared" si="0"/>
        <v>0</v>
      </c>
      <c r="H16" s="248">
        <f t="shared" si="1"/>
        <v>0</v>
      </c>
    </row>
    <row r="17" spans="1:8" ht="15.75">
      <c r="A17" s="32">
        <f t="shared" si="2"/>
        <v>12</v>
      </c>
      <c r="B17" s="78" t="s">
        <v>211</v>
      </c>
      <c r="C17" s="192">
        <v>0</v>
      </c>
      <c r="D17" s="192">
        <v>0</v>
      </c>
      <c r="E17" s="192">
        <v>0</v>
      </c>
      <c r="F17" s="192">
        <v>0</v>
      </c>
      <c r="G17" s="247">
        <f t="shared" si="0"/>
        <v>0</v>
      </c>
      <c r="H17" s="248">
        <f t="shared" si="1"/>
        <v>0</v>
      </c>
    </row>
    <row r="18" spans="1:8" ht="15.75">
      <c r="A18" s="32">
        <f t="shared" si="2"/>
        <v>13</v>
      </c>
      <c r="B18" s="78" t="s">
        <v>212</v>
      </c>
      <c r="C18" s="192">
        <v>0</v>
      </c>
      <c r="D18" s="192">
        <v>0</v>
      </c>
      <c r="E18" s="192">
        <v>0</v>
      </c>
      <c r="F18" s="192">
        <v>0</v>
      </c>
      <c r="G18" s="247">
        <f t="shared" si="0"/>
        <v>0</v>
      </c>
      <c r="H18" s="248">
        <f t="shared" si="1"/>
        <v>0</v>
      </c>
    </row>
    <row r="19" spans="1:8" ht="15.75">
      <c r="A19" s="32">
        <f t="shared" si="2"/>
        <v>14</v>
      </c>
      <c r="B19" s="78" t="s">
        <v>213</v>
      </c>
      <c r="C19" s="192">
        <v>0</v>
      </c>
      <c r="D19" s="192">
        <v>0</v>
      </c>
      <c r="E19" s="192">
        <v>0</v>
      </c>
      <c r="F19" s="192">
        <v>0</v>
      </c>
      <c r="G19" s="247">
        <f t="shared" si="0"/>
        <v>0</v>
      </c>
      <c r="H19" s="248">
        <f t="shared" si="1"/>
        <v>0</v>
      </c>
    </row>
    <row r="20" spans="1:8" ht="15.75">
      <c r="A20" s="32">
        <f t="shared" si="2"/>
        <v>15</v>
      </c>
      <c r="B20" s="78" t="s">
        <v>214</v>
      </c>
      <c r="C20" s="192">
        <v>0</v>
      </c>
      <c r="D20" s="192">
        <v>0</v>
      </c>
      <c r="E20" s="192">
        <v>0</v>
      </c>
      <c r="F20" s="192">
        <v>0</v>
      </c>
      <c r="G20" s="247">
        <f t="shared" si="0"/>
        <v>0</v>
      </c>
      <c r="H20" s="248">
        <f t="shared" si="1"/>
        <v>0</v>
      </c>
    </row>
    <row r="21" spans="1:8" ht="15.75">
      <c r="A21" s="32">
        <f t="shared" si="2"/>
        <v>16</v>
      </c>
      <c r="B21" s="78" t="s">
        <v>256</v>
      </c>
      <c r="C21" s="65">
        <f>SUM(C22:C23)</f>
        <v>976.94</v>
      </c>
      <c r="D21" s="65">
        <f>SUM(D22:D23)</f>
        <v>157.18</v>
      </c>
      <c r="E21" s="503">
        <f>SUM(E22:E23)</f>
        <v>172.89</v>
      </c>
      <c r="F21" s="503">
        <f>SUM(F22:F23)</f>
        <v>111.94</v>
      </c>
      <c r="G21" s="247">
        <f t="shared" si="0"/>
        <v>-804.0500000000001</v>
      </c>
      <c r="H21" s="248">
        <f t="shared" si="1"/>
        <v>106.72257983137489</v>
      </c>
    </row>
    <row r="22" spans="1:8" ht="15.75">
      <c r="A22" s="32">
        <f t="shared" si="2"/>
        <v>17</v>
      </c>
      <c r="B22" s="63" t="s">
        <v>341</v>
      </c>
      <c r="C22" s="192"/>
      <c r="D22" s="192"/>
      <c r="E22" s="192">
        <v>0</v>
      </c>
      <c r="F22" s="192">
        <v>0</v>
      </c>
      <c r="G22" s="247">
        <f t="shared" si="0"/>
        <v>0</v>
      </c>
      <c r="H22" s="248">
        <f t="shared" si="1"/>
        <v>0</v>
      </c>
    </row>
    <row r="23" spans="1:8" ht="15.75">
      <c r="A23" s="32">
        <f t="shared" si="2"/>
        <v>18</v>
      </c>
      <c r="B23" s="166" t="s">
        <v>342</v>
      </c>
      <c r="C23" s="192">
        <v>976.94</v>
      </c>
      <c r="D23" s="192">
        <v>157.18</v>
      </c>
      <c r="E23" s="192">
        <v>172.89</v>
      </c>
      <c r="F23" s="193">
        <v>111.94</v>
      </c>
      <c r="G23" s="247">
        <f t="shared" si="0"/>
        <v>-804.0500000000001</v>
      </c>
      <c r="H23" s="248">
        <f t="shared" si="1"/>
        <v>106.72257983137489</v>
      </c>
    </row>
    <row r="24" spans="1:8" ht="15.75">
      <c r="A24" s="32">
        <f t="shared" si="2"/>
        <v>19</v>
      </c>
      <c r="B24" s="78" t="s">
        <v>215</v>
      </c>
      <c r="C24" s="192">
        <v>8358.72</v>
      </c>
      <c r="D24" s="192">
        <v>950.42</v>
      </c>
      <c r="E24" s="501">
        <v>670.58</v>
      </c>
      <c r="F24" s="501">
        <v>76.16</v>
      </c>
      <c r="G24" s="247">
        <f t="shared" si="0"/>
        <v>-7688.139999999999</v>
      </c>
      <c r="H24" s="248">
        <f t="shared" si="1"/>
        <v>44.61183562371373</v>
      </c>
    </row>
    <row r="25" spans="1:8" ht="15.75" customHeight="1">
      <c r="A25" s="32">
        <f t="shared" si="2"/>
        <v>20</v>
      </c>
      <c r="B25" s="78" t="s">
        <v>257</v>
      </c>
      <c r="C25" s="65">
        <f>SUM(C26:C38)</f>
        <v>851515.54</v>
      </c>
      <c r="D25" s="65">
        <f>SUM(D26:D38)</f>
        <v>48812.54</v>
      </c>
      <c r="E25" s="503">
        <f>SUM(E26:E38)</f>
        <v>1502567.1700000002</v>
      </c>
      <c r="F25" s="503">
        <f>SUM(F26:F38)</f>
        <v>63195.28</v>
      </c>
      <c r="G25" s="247">
        <f t="shared" si="0"/>
        <v>651051.6300000001</v>
      </c>
      <c r="H25" s="248">
        <f t="shared" si="1"/>
        <v>61575.000507203076</v>
      </c>
    </row>
    <row r="26" spans="1:8" ht="15.75" customHeight="1">
      <c r="A26" s="32">
        <f t="shared" si="2"/>
        <v>21</v>
      </c>
      <c r="B26" s="63" t="s">
        <v>344</v>
      </c>
      <c r="C26" s="192">
        <v>56372.56</v>
      </c>
      <c r="D26" s="192">
        <v>0</v>
      </c>
      <c r="E26" s="501">
        <v>118206.17</v>
      </c>
      <c r="F26" s="501"/>
      <c r="G26" s="247">
        <f t="shared" si="0"/>
        <v>61833.61</v>
      </c>
      <c r="H26" s="248">
        <f t="shared" si="1"/>
        <v>0</v>
      </c>
    </row>
    <row r="27" spans="1:8" ht="15.75">
      <c r="A27" s="32">
        <f t="shared" si="2"/>
        <v>22</v>
      </c>
      <c r="B27" s="63" t="s">
        <v>343</v>
      </c>
      <c r="C27" s="192">
        <v>157345.26</v>
      </c>
      <c r="D27" s="192">
        <v>0</v>
      </c>
      <c r="E27" s="501">
        <v>176780.48</v>
      </c>
      <c r="F27" s="192">
        <v>0</v>
      </c>
      <c r="G27" s="247">
        <f t="shared" si="0"/>
        <v>19435.22</v>
      </c>
      <c r="H27" s="248">
        <f t="shared" si="1"/>
        <v>0</v>
      </c>
    </row>
    <row r="28" spans="1:8" ht="15.75">
      <c r="A28" s="32">
        <f t="shared" si="2"/>
        <v>23</v>
      </c>
      <c r="B28" s="63" t="s">
        <v>345</v>
      </c>
      <c r="C28" s="192">
        <v>19667.39</v>
      </c>
      <c r="D28" s="192">
        <v>0</v>
      </c>
      <c r="E28" s="192">
        <v>22290</v>
      </c>
      <c r="F28" s="192">
        <v>0</v>
      </c>
      <c r="G28" s="247">
        <f t="shared" si="0"/>
        <v>2622.6100000000006</v>
      </c>
      <c r="H28" s="248">
        <f t="shared" si="1"/>
        <v>0</v>
      </c>
    </row>
    <row r="29" spans="1:8" ht="15.75">
      <c r="A29" s="32">
        <f t="shared" si="2"/>
        <v>24</v>
      </c>
      <c r="B29" s="63" t="s">
        <v>346</v>
      </c>
      <c r="C29" s="192">
        <v>0</v>
      </c>
      <c r="D29" s="192">
        <v>0</v>
      </c>
      <c r="E29" s="192">
        <v>0</v>
      </c>
      <c r="F29" s="192">
        <v>0</v>
      </c>
      <c r="G29" s="247">
        <f t="shared" si="0"/>
        <v>0</v>
      </c>
      <c r="H29" s="248">
        <f t="shared" si="1"/>
        <v>0</v>
      </c>
    </row>
    <row r="30" spans="1:8" ht="15.75">
      <c r="A30" s="32">
        <f t="shared" si="2"/>
        <v>25</v>
      </c>
      <c r="B30" s="63" t="s">
        <v>347</v>
      </c>
      <c r="C30" s="192">
        <v>45243.31</v>
      </c>
      <c r="D30" s="192">
        <v>0</v>
      </c>
      <c r="E30" s="192">
        <v>8860.36</v>
      </c>
      <c r="F30" s="192">
        <v>0</v>
      </c>
      <c r="G30" s="247">
        <f t="shared" si="0"/>
        <v>-36382.95</v>
      </c>
      <c r="H30" s="248">
        <f t="shared" si="1"/>
        <v>0</v>
      </c>
    </row>
    <row r="31" spans="1:8" ht="15.75">
      <c r="A31" s="32">
        <f t="shared" si="2"/>
        <v>26</v>
      </c>
      <c r="B31" s="63" t="s">
        <v>348</v>
      </c>
      <c r="C31" s="192">
        <v>0</v>
      </c>
      <c r="D31" s="192">
        <v>0</v>
      </c>
      <c r="E31" s="192">
        <v>0</v>
      </c>
      <c r="F31" s="192">
        <v>0</v>
      </c>
      <c r="G31" s="247">
        <f t="shared" si="0"/>
        <v>0</v>
      </c>
      <c r="H31" s="248">
        <f t="shared" si="1"/>
        <v>0</v>
      </c>
    </row>
    <row r="32" spans="1:8" ht="15.75">
      <c r="A32" s="32">
        <f t="shared" si="2"/>
        <v>27</v>
      </c>
      <c r="B32" s="63" t="s">
        <v>349</v>
      </c>
      <c r="C32" s="192">
        <v>0</v>
      </c>
      <c r="D32" s="192">
        <v>0</v>
      </c>
      <c r="E32" s="192">
        <v>0</v>
      </c>
      <c r="F32" s="192">
        <v>0</v>
      </c>
      <c r="G32" s="247">
        <f t="shared" si="0"/>
        <v>0</v>
      </c>
      <c r="H32" s="248">
        <f t="shared" si="1"/>
        <v>0</v>
      </c>
    </row>
    <row r="33" spans="1:8" ht="15.75">
      <c r="A33" s="32">
        <f t="shared" si="2"/>
        <v>28</v>
      </c>
      <c r="B33" s="63" t="s">
        <v>350</v>
      </c>
      <c r="C33" s="192">
        <v>0</v>
      </c>
      <c r="D33" s="192">
        <v>0</v>
      </c>
      <c r="E33" s="192">
        <v>0</v>
      </c>
      <c r="F33" s="192">
        <v>0</v>
      </c>
      <c r="G33" s="247">
        <f t="shared" si="0"/>
        <v>0</v>
      </c>
      <c r="H33" s="248">
        <f t="shared" si="1"/>
        <v>0</v>
      </c>
    </row>
    <row r="34" spans="1:8" ht="15.75">
      <c r="A34" s="32">
        <f t="shared" si="2"/>
        <v>29</v>
      </c>
      <c r="B34" s="63" t="s">
        <v>351</v>
      </c>
      <c r="C34" s="192">
        <v>0</v>
      </c>
      <c r="D34" s="192">
        <v>0</v>
      </c>
      <c r="E34" s="192">
        <v>0</v>
      </c>
      <c r="F34" s="192">
        <v>0</v>
      </c>
      <c r="G34" s="247">
        <f t="shared" si="0"/>
        <v>0</v>
      </c>
      <c r="H34" s="248">
        <f t="shared" si="1"/>
        <v>0</v>
      </c>
    </row>
    <row r="35" spans="1:8" ht="15.75">
      <c r="A35" s="32">
        <f t="shared" si="2"/>
        <v>30</v>
      </c>
      <c r="B35" s="63" t="s">
        <v>352</v>
      </c>
      <c r="C35" s="192">
        <v>0</v>
      </c>
      <c r="D35" s="192">
        <v>0</v>
      </c>
      <c r="E35" s="192">
        <v>0</v>
      </c>
      <c r="F35" s="192">
        <v>0</v>
      </c>
      <c r="G35" s="247">
        <f t="shared" si="0"/>
        <v>0</v>
      </c>
      <c r="H35" s="248">
        <f t="shared" si="1"/>
        <v>0</v>
      </c>
    </row>
    <row r="36" spans="1:8" ht="47.25">
      <c r="A36" s="32">
        <f t="shared" si="2"/>
        <v>31</v>
      </c>
      <c r="B36" s="63" t="s">
        <v>275</v>
      </c>
      <c r="C36" s="192">
        <v>199.16</v>
      </c>
      <c r="D36" s="192">
        <v>0</v>
      </c>
      <c r="E36" s="199" t="s">
        <v>191</v>
      </c>
      <c r="F36" s="199" t="s">
        <v>191</v>
      </c>
      <c r="G36" s="247">
        <f>C36</f>
        <v>199.16</v>
      </c>
      <c r="H36" s="248">
        <f>D36</f>
        <v>0</v>
      </c>
    </row>
    <row r="37" spans="1:8" ht="15.75">
      <c r="A37" s="32">
        <f t="shared" si="2"/>
        <v>32</v>
      </c>
      <c r="B37" s="63" t="s">
        <v>353</v>
      </c>
      <c r="C37" s="192">
        <v>0</v>
      </c>
      <c r="D37" s="192">
        <v>0</v>
      </c>
      <c r="E37" s="192">
        <v>531.59</v>
      </c>
      <c r="F37" s="192"/>
      <c r="G37" s="247">
        <f t="shared" si="0"/>
        <v>531.59</v>
      </c>
      <c r="H37" s="248">
        <f t="shared" si="1"/>
        <v>0</v>
      </c>
    </row>
    <row r="38" spans="1:8" ht="15.75">
      <c r="A38" s="32">
        <f t="shared" si="2"/>
        <v>33</v>
      </c>
      <c r="B38" s="63" t="s">
        <v>354</v>
      </c>
      <c r="C38" s="192">
        <v>572687.86</v>
      </c>
      <c r="D38" s="192">
        <v>48812.54</v>
      </c>
      <c r="E38" s="192">
        <v>1175898.57</v>
      </c>
      <c r="F38" s="192">
        <v>63195.28</v>
      </c>
      <c r="G38" s="247">
        <f t="shared" si="0"/>
        <v>603210.7100000001</v>
      </c>
      <c r="H38" s="248">
        <f t="shared" si="1"/>
        <v>61575.000507203076</v>
      </c>
    </row>
    <row r="39" spans="1:8" ht="15.75">
      <c r="A39" s="32">
        <f t="shared" si="2"/>
        <v>34</v>
      </c>
      <c r="B39" s="78" t="s">
        <v>220</v>
      </c>
      <c r="C39" s="192">
        <v>4414.79</v>
      </c>
      <c r="D39" s="192">
        <v>0</v>
      </c>
      <c r="E39" s="192">
        <v>0</v>
      </c>
      <c r="F39" s="192">
        <v>0</v>
      </c>
      <c r="G39" s="247">
        <f t="shared" si="0"/>
        <v>-4414.79</v>
      </c>
      <c r="H39" s="248">
        <f t="shared" si="1"/>
        <v>0</v>
      </c>
    </row>
    <row r="40" spans="1:8" ht="15.75">
      <c r="A40" s="32">
        <f t="shared" si="2"/>
        <v>35</v>
      </c>
      <c r="B40" s="78" t="s">
        <v>421</v>
      </c>
      <c r="C40" s="192">
        <v>0</v>
      </c>
      <c r="D40" s="192">
        <v>0</v>
      </c>
      <c r="E40" s="192">
        <v>0</v>
      </c>
      <c r="F40" s="192">
        <v>0</v>
      </c>
      <c r="G40" s="247">
        <f t="shared" si="0"/>
        <v>0</v>
      </c>
      <c r="H40" s="248">
        <f t="shared" si="1"/>
        <v>0</v>
      </c>
    </row>
    <row r="41" spans="1:8" ht="15.75">
      <c r="A41" s="32">
        <f t="shared" si="2"/>
        <v>36</v>
      </c>
      <c r="B41" s="78" t="s">
        <v>415</v>
      </c>
      <c r="C41" s="192">
        <v>0</v>
      </c>
      <c r="D41" s="192">
        <v>0</v>
      </c>
      <c r="E41" s="192">
        <v>0</v>
      </c>
      <c r="F41" s="192">
        <v>0</v>
      </c>
      <c r="G41" s="247">
        <f t="shared" si="0"/>
        <v>0</v>
      </c>
      <c r="H41" s="248">
        <f t="shared" si="1"/>
        <v>0</v>
      </c>
    </row>
    <row r="42" spans="1:8" ht="23.25" customHeight="1">
      <c r="A42" s="32">
        <f t="shared" si="2"/>
        <v>37</v>
      </c>
      <c r="B42" s="78" t="s">
        <v>200</v>
      </c>
      <c r="C42" s="192">
        <v>0</v>
      </c>
      <c r="D42" s="192">
        <v>0</v>
      </c>
      <c r="E42" s="192">
        <v>0</v>
      </c>
      <c r="F42" s="192">
        <v>0</v>
      </c>
      <c r="G42" s="247">
        <f t="shared" si="0"/>
        <v>0</v>
      </c>
      <c r="H42" s="248">
        <f t="shared" si="1"/>
        <v>0</v>
      </c>
    </row>
    <row r="43" spans="1:8" ht="15.75">
      <c r="A43" s="32">
        <f t="shared" si="2"/>
        <v>38</v>
      </c>
      <c r="B43" s="78" t="s">
        <v>134</v>
      </c>
      <c r="C43" s="192">
        <v>0</v>
      </c>
      <c r="D43" s="192">
        <v>0</v>
      </c>
      <c r="E43" s="192">
        <v>0</v>
      </c>
      <c r="F43" s="192">
        <v>0</v>
      </c>
      <c r="G43" s="247">
        <f t="shared" si="0"/>
        <v>0</v>
      </c>
      <c r="H43" s="248">
        <f t="shared" si="1"/>
        <v>0</v>
      </c>
    </row>
    <row r="44" spans="1:8" ht="18.75">
      <c r="A44" s="32">
        <f t="shared" si="2"/>
        <v>39</v>
      </c>
      <c r="B44" s="78" t="s">
        <v>437</v>
      </c>
      <c r="C44" s="191">
        <f>SUM(C45:C48)</f>
        <v>0</v>
      </c>
      <c r="D44" s="191">
        <f>SUM(D45:D48)</f>
        <v>0</v>
      </c>
      <c r="E44" s="502">
        <f>SUM(E45:E48)</f>
        <v>0</v>
      </c>
      <c r="F44" s="502">
        <f>SUM(F45:F48)</f>
        <v>0</v>
      </c>
      <c r="G44" s="247">
        <f t="shared" si="0"/>
        <v>0</v>
      </c>
      <c r="H44" s="248">
        <f t="shared" si="1"/>
        <v>0</v>
      </c>
    </row>
    <row r="45" spans="1:8" ht="15.75">
      <c r="A45" s="32">
        <f>A44+1</f>
        <v>40</v>
      </c>
      <c r="B45" s="63" t="s">
        <v>118</v>
      </c>
      <c r="C45" s="192">
        <v>0</v>
      </c>
      <c r="D45" s="192">
        <v>0</v>
      </c>
      <c r="E45" s="192">
        <v>0</v>
      </c>
      <c r="F45" s="192">
        <v>0</v>
      </c>
      <c r="G45" s="247">
        <f t="shared" si="0"/>
        <v>0</v>
      </c>
      <c r="H45" s="248">
        <f t="shared" si="1"/>
        <v>0</v>
      </c>
    </row>
    <row r="46" spans="1:8" ht="15.75">
      <c r="A46" s="32">
        <f t="shared" si="2"/>
        <v>41</v>
      </c>
      <c r="B46" s="63" t="s">
        <v>355</v>
      </c>
      <c r="C46" s="192">
        <v>0</v>
      </c>
      <c r="D46" s="192">
        <v>0</v>
      </c>
      <c r="E46" s="192">
        <v>0</v>
      </c>
      <c r="F46" s="192">
        <v>0</v>
      </c>
      <c r="G46" s="247">
        <f t="shared" si="0"/>
        <v>0</v>
      </c>
      <c r="H46" s="248">
        <f t="shared" si="1"/>
        <v>0</v>
      </c>
    </row>
    <row r="47" spans="1:8" ht="18.75">
      <c r="A47" s="32">
        <f t="shared" si="2"/>
        <v>42</v>
      </c>
      <c r="B47" s="63" t="s">
        <v>119</v>
      </c>
      <c r="C47" s="192">
        <v>0</v>
      </c>
      <c r="D47" s="192">
        <v>0</v>
      </c>
      <c r="E47" s="192">
        <v>0</v>
      </c>
      <c r="F47" s="192">
        <v>0</v>
      </c>
      <c r="G47" s="247">
        <f t="shared" si="0"/>
        <v>0</v>
      </c>
      <c r="H47" s="248">
        <f t="shared" si="1"/>
        <v>0</v>
      </c>
    </row>
    <row r="48" spans="1:8" ht="15.75">
      <c r="A48" s="32">
        <f t="shared" si="2"/>
        <v>43</v>
      </c>
      <c r="B48" s="63" t="s">
        <v>439</v>
      </c>
      <c r="C48" s="192">
        <v>0</v>
      </c>
      <c r="D48" s="192">
        <v>0</v>
      </c>
      <c r="E48" s="192">
        <v>0</v>
      </c>
      <c r="F48" s="192">
        <v>0</v>
      </c>
      <c r="G48" s="247">
        <f t="shared" si="0"/>
        <v>0</v>
      </c>
      <c r="H48" s="248">
        <f t="shared" si="1"/>
        <v>0</v>
      </c>
    </row>
    <row r="49" spans="1:8" ht="15.75">
      <c r="A49" s="32">
        <f t="shared" si="2"/>
        <v>44</v>
      </c>
      <c r="B49" s="78" t="s">
        <v>221</v>
      </c>
      <c r="C49" s="192">
        <v>0</v>
      </c>
      <c r="D49" s="192">
        <v>0</v>
      </c>
      <c r="E49" s="192">
        <v>0</v>
      </c>
      <c r="F49" s="192">
        <v>0</v>
      </c>
      <c r="G49" s="247">
        <f t="shared" si="0"/>
        <v>0</v>
      </c>
      <c r="H49" s="248">
        <f t="shared" si="1"/>
        <v>0</v>
      </c>
    </row>
    <row r="50" spans="1:8" ht="15.75">
      <c r="A50" s="32">
        <f t="shared" si="2"/>
        <v>45</v>
      </c>
      <c r="B50" s="78" t="s">
        <v>416</v>
      </c>
      <c r="C50" s="192">
        <v>0</v>
      </c>
      <c r="D50" s="192">
        <v>26685.68</v>
      </c>
      <c r="E50" s="192"/>
      <c r="F50" s="501">
        <v>24954</v>
      </c>
      <c r="G50" s="247">
        <f t="shared" si="0"/>
        <v>0</v>
      </c>
      <c r="H50" s="248">
        <f t="shared" si="1"/>
        <v>24068.197702980815</v>
      </c>
    </row>
    <row r="51" spans="1:8" ht="15.75">
      <c r="A51" s="32">
        <f t="shared" si="2"/>
        <v>46</v>
      </c>
      <c r="B51" s="78" t="s">
        <v>6</v>
      </c>
      <c r="C51" s="43" t="s">
        <v>191</v>
      </c>
      <c r="D51" s="43" t="s">
        <v>191</v>
      </c>
      <c r="E51" s="43" t="s">
        <v>191</v>
      </c>
      <c r="F51" s="43" t="s">
        <v>191</v>
      </c>
      <c r="G51" s="499" t="s">
        <v>433</v>
      </c>
      <c r="H51" s="500" t="s">
        <v>433</v>
      </c>
    </row>
    <row r="52" spans="1:8" ht="15.75">
      <c r="A52" s="32">
        <f t="shared" si="2"/>
        <v>47</v>
      </c>
      <c r="B52" s="198" t="s">
        <v>422</v>
      </c>
      <c r="C52" s="192">
        <v>0</v>
      </c>
      <c r="D52" s="192">
        <v>0</v>
      </c>
      <c r="E52" s="192">
        <v>0</v>
      </c>
      <c r="F52" s="192">
        <v>0</v>
      </c>
      <c r="G52" s="247">
        <f t="shared" si="0"/>
        <v>0</v>
      </c>
      <c r="H52" s="248">
        <f t="shared" si="1"/>
        <v>0</v>
      </c>
    </row>
    <row r="53" spans="1:8" ht="15.75">
      <c r="A53" s="32">
        <f t="shared" si="2"/>
        <v>48</v>
      </c>
      <c r="B53" s="78" t="s">
        <v>423</v>
      </c>
      <c r="C53" s="192">
        <v>0</v>
      </c>
      <c r="D53" s="192">
        <v>0</v>
      </c>
      <c r="E53" s="192">
        <v>0</v>
      </c>
      <c r="F53" s="192">
        <v>0</v>
      </c>
      <c r="G53" s="247">
        <f t="shared" si="0"/>
        <v>0</v>
      </c>
      <c r="H53" s="248">
        <f t="shared" si="1"/>
        <v>0</v>
      </c>
    </row>
    <row r="54" spans="1:8" ht="15.75">
      <c r="A54" s="32">
        <f t="shared" si="2"/>
        <v>49</v>
      </c>
      <c r="B54" s="78" t="s">
        <v>424</v>
      </c>
      <c r="C54" s="192">
        <v>8611572.13</v>
      </c>
      <c r="D54" s="192">
        <v>0</v>
      </c>
      <c r="E54" s="501">
        <v>8052517.73</v>
      </c>
      <c r="F54" s="192">
        <v>0</v>
      </c>
      <c r="G54" s="247">
        <f t="shared" si="0"/>
        <v>-559054.4000000004</v>
      </c>
      <c r="H54" s="248">
        <f t="shared" si="1"/>
        <v>0</v>
      </c>
    </row>
    <row r="55" spans="1:8" ht="15.75">
      <c r="A55" s="32">
        <f t="shared" si="2"/>
        <v>50</v>
      </c>
      <c r="B55" s="167" t="s">
        <v>172</v>
      </c>
      <c r="C55" s="194"/>
      <c r="D55" s="194"/>
      <c r="E55" s="194"/>
      <c r="F55" s="194"/>
      <c r="G55" s="247">
        <f t="shared" si="0"/>
        <v>0</v>
      </c>
      <c r="H55" s="248">
        <f t="shared" si="1"/>
        <v>0</v>
      </c>
    </row>
    <row r="56" spans="1:8" ht="15.75">
      <c r="A56" s="32">
        <f t="shared" si="2"/>
        <v>51</v>
      </c>
      <c r="B56" s="167" t="s">
        <v>438</v>
      </c>
      <c r="C56" s="195">
        <v>366707.69</v>
      </c>
      <c r="D56" s="192">
        <v>0</v>
      </c>
      <c r="E56" s="195">
        <v>369516.62</v>
      </c>
      <c r="F56" s="192">
        <v>0</v>
      </c>
      <c r="G56" s="247">
        <f t="shared" si="0"/>
        <v>2808.929999999993</v>
      </c>
      <c r="H56" s="248">
        <f t="shared" si="1"/>
        <v>0</v>
      </c>
    </row>
    <row r="57" spans="1:8" s="168" customFormat="1" ht="32.25" thickBot="1">
      <c r="A57" s="33">
        <f t="shared" si="2"/>
        <v>52</v>
      </c>
      <c r="B57" s="173" t="s">
        <v>434</v>
      </c>
      <c r="C57" s="66">
        <f>C6+C11+SUM(C16:C21)+C24+C25+SUM(C39:C44)+SUM(C49:C54)</f>
        <v>9798509.280000001</v>
      </c>
      <c r="D57" s="66">
        <f>D6+D11+SUM(D16:D21)+D24+D25+SUM(D39:D44)+SUM(D49:D54)</f>
        <v>115775.45999999999</v>
      </c>
      <c r="E57" s="459">
        <f>E6+E11+SUM(E16:E21)+E24+E25+SUM(E39:E44)+SUM(E49:E54)</f>
        <v>9851782.120000001</v>
      </c>
      <c r="F57" s="504">
        <f>F6+F11+SUM(F16:F21)+F24+F25+SUM(F39:F44)+SUM(F49:F54)</f>
        <v>111418.84</v>
      </c>
      <c r="G57" s="264">
        <f t="shared" si="0"/>
        <v>53272.83999999985</v>
      </c>
      <c r="H57" s="265">
        <f t="shared" si="1"/>
        <v>107575.79877315275</v>
      </c>
    </row>
    <row r="58" spans="2:8" ht="15.75">
      <c r="B58" s="3"/>
      <c r="C58" s="3"/>
      <c r="D58" s="3"/>
      <c r="E58" s="3"/>
      <c r="F58" s="3"/>
      <c r="G58" s="3"/>
      <c r="H58" s="3"/>
    </row>
    <row r="59" spans="1:8" ht="33" customHeight="1">
      <c r="A59" s="528" t="s">
        <v>121</v>
      </c>
      <c r="B59" s="529"/>
      <c r="C59" s="529"/>
      <c r="D59" s="529"/>
      <c r="E59" s="529"/>
      <c r="F59" s="529"/>
      <c r="G59" s="529"/>
      <c r="H59" s="530"/>
    </row>
    <row r="60" spans="1:8" ht="30.75" customHeight="1">
      <c r="A60" s="525" t="s">
        <v>120</v>
      </c>
      <c r="B60" s="526"/>
      <c r="C60" s="526"/>
      <c r="D60" s="526"/>
      <c r="E60" s="526"/>
      <c r="F60" s="526"/>
      <c r="G60" s="526"/>
      <c r="H60" s="527"/>
    </row>
  </sheetData>
  <sheetProtection/>
  <mergeCells count="9">
    <mergeCell ref="A60:H60"/>
    <mergeCell ref="A59:H59"/>
    <mergeCell ref="A1:H1"/>
    <mergeCell ref="C3:D3"/>
    <mergeCell ref="E3:F3"/>
    <mergeCell ref="A3:A4"/>
    <mergeCell ref="B3:B4"/>
    <mergeCell ref="G3:H3"/>
    <mergeCell ref="A2:H2"/>
  </mergeCells>
  <printOptions gridLines="1"/>
  <pageMargins left="0.5118110236220472" right="0.31496062992125984" top="0.4330708661417323" bottom="0.48" header="0.3937007874015748" footer="0.2362204724409449"/>
  <pageSetup fitToHeight="2" fitToWidth="2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15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D1"/>
    </sheetView>
  </sheetViews>
  <sheetFormatPr defaultColWidth="9.140625" defaultRowHeight="12.75"/>
  <cols>
    <col min="1" max="1" width="9.140625" style="3" customWidth="1"/>
    <col min="2" max="2" width="79.421875" style="6" customWidth="1"/>
    <col min="3" max="3" width="16.140625" style="1" customWidth="1"/>
    <col min="4" max="4" width="16.00390625" style="1" customWidth="1"/>
    <col min="5" max="16384" width="9.140625" style="1" customWidth="1"/>
  </cols>
  <sheetData>
    <row r="1" spans="1:4" ht="49.5" customHeight="1">
      <c r="A1" s="514" t="s">
        <v>1076</v>
      </c>
      <c r="B1" s="520"/>
      <c r="C1" s="520"/>
      <c r="D1" s="521"/>
    </row>
    <row r="2" spans="1:4" ht="34.5" customHeight="1">
      <c r="A2" s="517" t="s">
        <v>472</v>
      </c>
      <c r="B2" s="518"/>
      <c r="C2" s="518"/>
      <c r="D2" s="519"/>
    </row>
    <row r="3" spans="1:4" s="10" customFormat="1" ht="31.5">
      <c r="A3" s="29" t="s">
        <v>33</v>
      </c>
      <c r="B3" s="17" t="s">
        <v>204</v>
      </c>
      <c r="C3" s="14" t="s">
        <v>847</v>
      </c>
      <c r="D3" s="28" t="s">
        <v>848</v>
      </c>
    </row>
    <row r="4" spans="1:4" s="10" customFormat="1" ht="15.75">
      <c r="A4" s="29"/>
      <c r="B4" s="17"/>
      <c r="C4" s="14" t="s">
        <v>157</v>
      </c>
      <c r="D4" s="28" t="s">
        <v>158</v>
      </c>
    </row>
    <row r="5" spans="1:4" ht="15.75">
      <c r="A5" s="32">
        <v>1</v>
      </c>
      <c r="B5" s="46" t="s">
        <v>258</v>
      </c>
      <c r="C5" s="50">
        <f>C6+C7</f>
        <v>56372.57</v>
      </c>
      <c r="D5" s="505">
        <f>D6+D7</f>
        <v>118206.17</v>
      </c>
    </row>
    <row r="6" spans="1:4" ht="31.5">
      <c r="A6" s="32">
        <v>2</v>
      </c>
      <c r="B6" s="26" t="s">
        <v>259</v>
      </c>
      <c r="C6" s="60">
        <v>56372.57</v>
      </c>
      <c r="D6" s="60">
        <v>110745.62</v>
      </c>
    </row>
    <row r="7" spans="1:4" ht="15.75">
      <c r="A7" s="32">
        <v>3</v>
      </c>
      <c r="B7" s="26" t="s">
        <v>260</v>
      </c>
      <c r="C7" s="200">
        <v>0</v>
      </c>
      <c r="D7" s="60">
        <v>7460.55</v>
      </c>
    </row>
    <row r="8" spans="1:4" ht="15.75">
      <c r="A8" s="32">
        <v>4</v>
      </c>
      <c r="B8" s="46" t="s">
        <v>197</v>
      </c>
      <c r="C8" s="65">
        <f>SUM(C9:C12)</f>
        <v>157345.28</v>
      </c>
      <c r="D8" s="182">
        <f>SUM(D9:D12)</f>
        <v>176780.47999999998</v>
      </c>
    </row>
    <row r="9" spans="1:4" ht="15.75">
      <c r="A9" s="32">
        <v>5</v>
      </c>
      <c r="B9" s="26" t="s">
        <v>261</v>
      </c>
      <c r="C9" s="52">
        <v>155478.13</v>
      </c>
      <c r="D9" s="60">
        <v>172071.33</v>
      </c>
    </row>
    <row r="10" spans="1:4" ht="15.75">
      <c r="A10" s="32">
        <v>6</v>
      </c>
      <c r="B10" s="26" t="s">
        <v>262</v>
      </c>
      <c r="C10" s="52">
        <v>854.74</v>
      </c>
      <c r="D10" s="60">
        <v>2901</v>
      </c>
    </row>
    <row r="11" spans="1:4" ht="15.75">
      <c r="A11" s="32">
        <v>7</v>
      </c>
      <c r="B11" s="26" t="s">
        <v>263</v>
      </c>
      <c r="C11" s="52">
        <v>0</v>
      </c>
      <c r="D11" s="60">
        <v>100</v>
      </c>
    </row>
    <row r="12" spans="1:4" ht="15.75">
      <c r="A12" s="32">
        <v>8</v>
      </c>
      <c r="B12" s="26" t="s">
        <v>264</v>
      </c>
      <c r="C12" s="52">
        <v>1012.41</v>
      </c>
      <c r="D12" s="60">
        <v>1708.15</v>
      </c>
    </row>
    <row r="13" spans="1:4" ht="15.75">
      <c r="A13" s="32">
        <v>9</v>
      </c>
      <c r="B13" s="68" t="s">
        <v>125</v>
      </c>
      <c r="C13" s="65">
        <f>C6*0.2</f>
        <v>11274.514000000001</v>
      </c>
      <c r="D13" s="182">
        <f>D6*0.2</f>
        <v>22149.124</v>
      </c>
    </row>
    <row r="14" spans="1:4" ht="16.5" thickBot="1">
      <c r="A14" s="33">
        <v>10</v>
      </c>
      <c r="B14" s="69" t="s">
        <v>210</v>
      </c>
      <c r="C14" s="201">
        <v>11272.65</v>
      </c>
      <c r="D14" s="202">
        <v>22339.2</v>
      </c>
    </row>
    <row r="15" ht="15.75">
      <c r="B15" s="9"/>
    </row>
  </sheetData>
  <sheetProtection/>
  <mergeCells count="2">
    <mergeCell ref="A1:D1"/>
    <mergeCell ref="A2:D2"/>
  </mergeCells>
  <printOptions gridLines="1"/>
  <pageMargins left="0.85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985"/>
  <sheetViews>
    <sheetView zoomScalePageLayoutView="0" workbookViewId="0" topLeftCell="A1">
      <pane xSplit="2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H1"/>
    </sheetView>
  </sheetViews>
  <sheetFormatPr defaultColWidth="9.140625" defaultRowHeight="12.75"/>
  <cols>
    <col min="1" max="1" width="8.421875" style="3" customWidth="1"/>
    <col min="2" max="2" width="74.140625" style="164" customWidth="1"/>
    <col min="3" max="3" width="15.7109375" style="1" bestFit="1" customWidth="1"/>
    <col min="4" max="4" width="15.8515625" style="1" customWidth="1"/>
    <col min="5" max="5" width="15.7109375" style="1" bestFit="1" customWidth="1"/>
    <col min="6" max="6" width="16.8515625" style="1" customWidth="1"/>
    <col min="7" max="7" width="15.7109375" style="1" bestFit="1" customWidth="1"/>
    <col min="8" max="8" width="17.00390625" style="1" customWidth="1"/>
    <col min="9" max="16384" width="9.140625" style="1" customWidth="1"/>
  </cols>
  <sheetData>
    <row r="1" spans="1:8" ht="34.5" customHeight="1" thickBot="1">
      <c r="A1" s="487" t="s">
        <v>1077</v>
      </c>
      <c r="B1" s="488"/>
      <c r="C1" s="488"/>
      <c r="D1" s="488"/>
      <c r="E1" s="488"/>
      <c r="F1" s="488"/>
      <c r="G1" s="488"/>
      <c r="H1" s="489"/>
    </row>
    <row r="2" spans="1:8" ht="32.25" customHeight="1">
      <c r="A2" s="483" t="s">
        <v>473</v>
      </c>
      <c r="B2" s="484"/>
      <c r="C2" s="484"/>
      <c r="D2" s="484"/>
      <c r="E2" s="484"/>
      <c r="F2" s="484"/>
      <c r="G2" s="484"/>
      <c r="H2" s="485"/>
    </row>
    <row r="3" spans="1:8" s="10" customFormat="1" ht="31.5" customHeight="1">
      <c r="A3" s="496" t="s">
        <v>33</v>
      </c>
      <c r="B3" s="490" t="s">
        <v>204</v>
      </c>
      <c r="C3" s="486" t="s">
        <v>849</v>
      </c>
      <c r="D3" s="486"/>
      <c r="E3" s="486" t="s">
        <v>843</v>
      </c>
      <c r="F3" s="486"/>
      <c r="G3" s="486" t="s">
        <v>850</v>
      </c>
      <c r="H3" s="482"/>
    </row>
    <row r="4" spans="1:8" ht="31.5" customHeight="1">
      <c r="A4" s="496"/>
      <c r="B4" s="491"/>
      <c r="C4" s="14" t="s">
        <v>205</v>
      </c>
      <c r="D4" s="14" t="s">
        <v>206</v>
      </c>
      <c r="E4" s="14" t="s">
        <v>205</v>
      </c>
      <c r="F4" s="14" t="s">
        <v>206</v>
      </c>
      <c r="G4" s="14" t="s">
        <v>205</v>
      </c>
      <c r="H4" s="28" t="s">
        <v>206</v>
      </c>
    </row>
    <row r="5" spans="1:8" ht="15.75">
      <c r="A5" s="32"/>
      <c r="B5" s="165"/>
      <c r="C5" s="38" t="s">
        <v>157</v>
      </c>
      <c r="D5" s="38" t="s">
        <v>158</v>
      </c>
      <c r="E5" s="38" t="s">
        <v>159</v>
      </c>
      <c r="F5" s="38" t="s">
        <v>165</v>
      </c>
      <c r="G5" s="38" t="s">
        <v>290</v>
      </c>
      <c r="H5" s="96" t="s">
        <v>291</v>
      </c>
    </row>
    <row r="6" spans="1:8" ht="15.75">
      <c r="A6" s="32">
        <v>1</v>
      </c>
      <c r="B6" s="78" t="s">
        <v>175</v>
      </c>
      <c r="C6" s="427">
        <v>481228.04222266475</v>
      </c>
      <c r="D6" s="427">
        <v>4688.010356502689</v>
      </c>
      <c r="E6" s="503">
        <f>SUM(E7:E18)</f>
        <v>436327.38</v>
      </c>
      <c r="F6" s="503">
        <f>SUM(F7:F18)</f>
        <v>4991.81</v>
      </c>
      <c r="G6" s="65">
        <f>E6-C6</f>
        <v>-44900.662222664745</v>
      </c>
      <c r="H6" s="182">
        <f>F6-D6</f>
        <v>303.7996434973111</v>
      </c>
    </row>
    <row r="7" spans="1:8" ht="17.25" customHeight="1">
      <c r="A7" s="32">
        <f>A6+1</f>
        <v>2</v>
      </c>
      <c r="B7" s="63" t="s">
        <v>356</v>
      </c>
      <c r="C7" s="429">
        <v>17543.55042156277</v>
      </c>
      <c r="D7" s="429">
        <v>127.79658766513974</v>
      </c>
      <c r="E7" s="52">
        <v>13699.97</v>
      </c>
      <c r="F7" s="52">
        <v>97.01</v>
      </c>
      <c r="G7" s="196">
        <f>E7-C7</f>
        <v>-3843.5804215627704</v>
      </c>
      <c r="H7" s="197">
        <f>F7-D7</f>
        <v>-30.786587665139734</v>
      </c>
    </row>
    <row r="8" spans="1:8" ht="30" customHeight="1">
      <c r="A8" s="32">
        <f aca="true" t="shared" si="0" ref="A8:A71">A7+1</f>
        <v>3</v>
      </c>
      <c r="B8" s="166" t="s">
        <v>357</v>
      </c>
      <c r="C8" s="429">
        <v>13914.658434574785</v>
      </c>
      <c r="D8" s="429">
        <v>0</v>
      </c>
      <c r="E8" s="52">
        <v>16211.82</v>
      </c>
      <c r="F8" s="429">
        <v>0</v>
      </c>
      <c r="G8" s="196">
        <f aca="true" t="shared" si="1" ref="G8:G71">E8-C8</f>
        <v>2297.1615654252146</v>
      </c>
      <c r="H8" s="197">
        <f aca="true" t="shared" si="2" ref="H8:H71">F8-D8</f>
        <v>0</v>
      </c>
    </row>
    <row r="9" spans="1:8" ht="15.75">
      <c r="A9" s="32">
        <f t="shared" si="0"/>
        <v>4</v>
      </c>
      <c r="B9" s="63" t="s">
        <v>358</v>
      </c>
      <c r="C9" s="429">
        <v>36780.820553674566</v>
      </c>
      <c r="D9" s="429">
        <v>102.2372701321118</v>
      </c>
      <c r="E9" s="52">
        <v>39249.19</v>
      </c>
      <c r="F9" s="52">
        <v>231.43</v>
      </c>
      <c r="G9" s="196">
        <f t="shared" si="1"/>
        <v>2468.369446325436</v>
      </c>
      <c r="H9" s="197">
        <f t="shared" si="2"/>
        <v>129.1927298678882</v>
      </c>
    </row>
    <row r="10" spans="1:8" ht="15.75">
      <c r="A10" s="32">
        <f t="shared" si="0"/>
        <v>5</v>
      </c>
      <c r="B10" s="63" t="s">
        <v>359</v>
      </c>
      <c r="C10" s="429">
        <v>8880.833831242117</v>
      </c>
      <c r="D10" s="429">
        <v>0</v>
      </c>
      <c r="E10" s="52">
        <v>8058.92</v>
      </c>
      <c r="F10" s="429">
        <v>0</v>
      </c>
      <c r="G10" s="196">
        <f t="shared" si="1"/>
        <v>-821.9138312421164</v>
      </c>
      <c r="H10" s="197">
        <f t="shared" si="2"/>
        <v>0</v>
      </c>
    </row>
    <row r="11" spans="1:8" ht="15.75">
      <c r="A11" s="32">
        <f t="shared" si="0"/>
        <v>6</v>
      </c>
      <c r="B11" s="63" t="s">
        <v>360</v>
      </c>
      <c r="C11" s="429">
        <v>18725.486290911504</v>
      </c>
      <c r="D11" s="429">
        <v>767.7753435570602</v>
      </c>
      <c r="E11" s="52">
        <v>13743.12</v>
      </c>
      <c r="F11" s="52">
        <v>924.26</v>
      </c>
      <c r="G11" s="196">
        <f t="shared" si="1"/>
        <v>-4982.366290911503</v>
      </c>
      <c r="H11" s="197">
        <f t="shared" si="2"/>
        <v>156.4846564429398</v>
      </c>
    </row>
    <row r="12" spans="1:8" ht="15.75">
      <c r="A12" s="32">
        <f t="shared" si="0"/>
        <v>7</v>
      </c>
      <c r="B12" s="63" t="s">
        <v>361</v>
      </c>
      <c r="C12" s="429">
        <v>17292.571200955983</v>
      </c>
      <c r="D12" s="429">
        <v>0</v>
      </c>
      <c r="E12" s="52">
        <v>21623.68</v>
      </c>
      <c r="F12" s="429">
        <v>0</v>
      </c>
      <c r="G12" s="196">
        <f t="shared" si="1"/>
        <v>4331.108799044017</v>
      </c>
      <c r="H12" s="197">
        <f t="shared" si="2"/>
        <v>0</v>
      </c>
    </row>
    <row r="13" spans="1:8" ht="31.5">
      <c r="A13" s="32">
        <f t="shared" si="0"/>
        <v>8</v>
      </c>
      <c r="B13" s="63" t="s">
        <v>362</v>
      </c>
      <c r="C13" s="429">
        <v>5122.286397132046</v>
      </c>
      <c r="D13" s="429">
        <v>241.51895372767706</v>
      </c>
      <c r="E13" s="52">
        <v>6195.56</v>
      </c>
      <c r="F13" s="429">
        <v>0</v>
      </c>
      <c r="G13" s="196">
        <f t="shared" si="1"/>
        <v>1073.2736028679547</v>
      </c>
      <c r="H13" s="197">
        <f t="shared" si="2"/>
        <v>-241.51895372767706</v>
      </c>
    </row>
    <row r="14" spans="1:8" ht="15.75">
      <c r="A14" s="32">
        <f t="shared" si="0"/>
        <v>9</v>
      </c>
      <c r="B14" s="63" t="s">
        <v>363</v>
      </c>
      <c r="C14" s="429">
        <v>76938.25931089424</v>
      </c>
      <c r="D14" s="429">
        <v>0</v>
      </c>
      <c r="E14" s="52">
        <v>70939.96</v>
      </c>
      <c r="F14" s="52"/>
      <c r="G14" s="196">
        <f t="shared" si="1"/>
        <v>-5998.299310894232</v>
      </c>
      <c r="H14" s="197">
        <f t="shared" si="2"/>
        <v>0</v>
      </c>
    </row>
    <row r="15" spans="1:8" ht="15.75">
      <c r="A15" s="32">
        <f t="shared" si="0"/>
        <v>10</v>
      </c>
      <c r="B15" s="47" t="s">
        <v>364</v>
      </c>
      <c r="C15" s="429">
        <v>134800.6041293235</v>
      </c>
      <c r="D15" s="429">
        <v>1234.51503684525</v>
      </c>
      <c r="E15" s="52">
        <v>71327.36</v>
      </c>
      <c r="F15" s="52">
        <v>223.9</v>
      </c>
      <c r="G15" s="196">
        <f t="shared" si="1"/>
        <v>-63473.2441293235</v>
      </c>
      <c r="H15" s="197">
        <f t="shared" si="2"/>
        <v>-1010.6150368452501</v>
      </c>
    </row>
    <row r="16" spans="1:8" ht="15.75" customHeight="1">
      <c r="A16" s="32">
        <f t="shared" si="0"/>
        <v>11</v>
      </c>
      <c r="B16" s="63" t="s">
        <v>365</v>
      </c>
      <c r="C16" s="429">
        <v>39300.20580229702</v>
      </c>
      <c r="D16" s="429">
        <v>901.3144791874128</v>
      </c>
      <c r="E16" s="52">
        <v>12387.35</v>
      </c>
      <c r="F16" s="52">
        <v>474.42</v>
      </c>
      <c r="G16" s="196">
        <f t="shared" si="1"/>
        <v>-26912.855802297025</v>
      </c>
      <c r="H16" s="197">
        <f t="shared" si="2"/>
        <v>-426.89447918741274</v>
      </c>
    </row>
    <row r="17" spans="1:8" ht="15.75">
      <c r="A17" s="32">
        <f t="shared" si="0"/>
        <v>12</v>
      </c>
      <c r="B17" s="47" t="s">
        <v>366</v>
      </c>
      <c r="C17" s="429">
        <v>20696.275642302327</v>
      </c>
      <c r="D17" s="429">
        <v>1182.964880833831</v>
      </c>
      <c r="E17" s="52">
        <v>45251.98</v>
      </c>
      <c r="F17" s="52">
        <v>1635.43</v>
      </c>
      <c r="G17" s="196">
        <f t="shared" si="1"/>
        <v>24555.704357697676</v>
      </c>
      <c r="H17" s="197">
        <f t="shared" si="2"/>
        <v>452.46511916616896</v>
      </c>
    </row>
    <row r="18" spans="1:8" ht="15.75">
      <c r="A18" s="32">
        <f t="shared" si="0"/>
        <v>13</v>
      </c>
      <c r="B18" s="63" t="s">
        <v>367</v>
      </c>
      <c r="C18" s="429">
        <v>91232.49020779392</v>
      </c>
      <c r="D18" s="429">
        <v>129.88780455420564</v>
      </c>
      <c r="E18" s="52">
        <v>117638.47</v>
      </c>
      <c r="F18" s="52">
        <v>1405.36</v>
      </c>
      <c r="G18" s="196">
        <f t="shared" si="1"/>
        <v>26405.979792206082</v>
      </c>
      <c r="H18" s="197">
        <f t="shared" si="2"/>
        <v>1275.4721954457943</v>
      </c>
    </row>
    <row r="19" spans="1:8" ht="15.75">
      <c r="A19" s="32">
        <f t="shared" si="0"/>
        <v>14</v>
      </c>
      <c r="B19" s="78" t="s">
        <v>222</v>
      </c>
      <c r="C19" s="427">
        <v>415443.0392352121</v>
      </c>
      <c r="D19" s="427">
        <v>16508.630418907254</v>
      </c>
      <c r="E19" s="503">
        <f>SUM(E20:E25)</f>
        <v>427613.51</v>
      </c>
      <c r="F19" s="503">
        <f>SUM(F20:F25)</f>
        <v>10434.95</v>
      </c>
      <c r="G19" s="65">
        <f t="shared" si="1"/>
        <v>12170.470764787926</v>
      </c>
      <c r="H19" s="182">
        <f t="shared" si="2"/>
        <v>-6073.680418907254</v>
      </c>
    </row>
    <row r="20" spans="1:8" ht="15.75">
      <c r="A20" s="32">
        <f t="shared" si="0"/>
        <v>15</v>
      </c>
      <c r="B20" s="63" t="s">
        <v>368</v>
      </c>
      <c r="C20" s="429">
        <v>147701.25473013343</v>
      </c>
      <c r="D20" s="429">
        <v>16508.630418907254</v>
      </c>
      <c r="E20" s="52">
        <v>163000</v>
      </c>
      <c r="F20" s="52">
        <v>4439.49</v>
      </c>
      <c r="G20" s="196">
        <f t="shared" si="1"/>
        <v>15298.745269866573</v>
      </c>
      <c r="H20" s="197">
        <f t="shared" si="2"/>
        <v>-12069.140418907255</v>
      </c>
    </row>
    <row r="21" spans="1:8" ht="15.75">
      <c r="A21" s="32">
        <f t="shared" si="0"/>
        <v>16</v>
      </c>
      <c r="B21" s="63" t="s">
        <v>369</v>
      </c>
      <c r="C21" s="429">
        <v>19268.505609772288</v>
      </c>
      <c r="D21" s="429">
        <v>0</v>
      </c>
      <c r="E21" s="52">
        <v>7372.66</v>
      </c>
      <c r="F21" s="429">
        <v>0</v>
      </c>
      <c r="G21" s="196">
        <f t="shared" si="1"/>
        <v>-11895.845609772288</v>
      </c>
      <c r="H21" s="197">
        <f t="shared" si="2"/>
        <v>0</v>
      </c>
    </row>
    <row r="22" spans="1:8" ht="15.75">
      <c r="A22" s="32">
        <f t="shared" si="0"/>
        <v>17</v>
      </c>
      <c r="B22" s="63" t="s">
        <v>370</v>
      </c>
      <c r="C22" s="429">
        <v>51588.594569474866</v>
      </c>
      <c r="D22" s="429">
        <v>0</v>
      </c>
      <c r="E22" s="52">
        <v>53176.29</v>
      </c>
      <c r="F22" s="429">
        <v>0</v>
      </c>
      <c r="G22" s="196">
        <f t="shared" si="1"/>
        <v>1587.6954305251347</v>
      </c>
      <c r="H22" s="197">
        <f t="shared" si="2"/>
        <v>0</v>
      </c>
    </row>
    <row r="23" spans="1:8" ht="15.75">
      <c r="A23" s="32">
        <f t="shared" si="0"/>
        <v>18</v>
      </c>
      <c r="B23" s="63" t="s">
        <v>371</v>
      </c>
      <c r="C23" s="429">
        <v>196884.6843258315</v>
      </c>
      <c r="D23" s="429">
        <v>0</v>
      </c>
      <c r="E23" s="52">
        <v>204064.56</v>
      </c>
      <c r="F23" s="52">
        <v>5995.46</v>
      </c>
      <c r="G23" s="196">
        <f t="shared" si="1"/>
        <v>7179.875674168492</v>
      </c>
      <c r="H23" s="197">
        <f t="shared" si="2"/>
        <v>5995.46</v>
      </c>
    </row>
    <row r="24" spans="1:8" ht="15.75">
      <c r="A24" s="32">
        <f t="shared" si="0"/>
        <v>19</v>
      </c>
      <c r="B24" s="63" t="s">
        <v>372</v>
      </c>
      <c r="C24" s="429">
        <v>0</v>
      </c>
      <c r="D24" s="429">
        <v>0</v>
      </c>
      <c r="E24" s="429">
        <v>0</v>
      </c>
      <c r="F24" s="429">
        <v>0</v>
      </c>
      <c r="G24" s="196">
        <f t="shared" si="1"/>
        <v>0</v>
      </c>
      <c r="H24" s="197">
        <f t="shared" si="2"/>
        <v>0</v>
      </c>
    </row>
    <row r="25" spans="1:8" ht="15.75">
      <c r="A25" s="32">
        <f t="shared" si="0"/>
        <v>20</v>
      </c>
      <c r="B25" s="63" t="s">
        <v>632</v>
      </c>
      <c r="C25" s="429">
        <v>0</v>
      </c>
      <c r="D25" s="429">
        <v>0</v>
      </c>
      <c r="E25" s="429">
        <v>0</v>
      </c>
      <c r="F25" s="429">
        <v>0</v>
      </c>
      <c r="G25" s="196">
        <f t="shared" si="1"/>
        <v>0</v>
      </c>
      <c r="H25" s="197">
        <f t="shared" si="2"/>
        <v>0</v>
      </c>
    </row>
    <row r="26" spans="1:8" ht="15.75">
      <c r="A26" s="32">
        <f t="shared" si="0"/>
        <v>21</v>
      </c>
      <c r="B26" s="78" t="s">
        <v>201</v>
      </c>
      <c r="C26" s="36" t="s">
        <v>191</v>
      </c>
      <c r="D26" s="36" t="s">
        <v>191</v>
      </c>
      <c r="E26" s="36" t="s">
        <v>191</v>
      </c>
      <c r="F26" s="36" t="s">
        <v>191</v>
      </c>
      <c r="G26" s="71" t="s">
        <v>433</v>
      </c>
      <c r="H26" s="183" t="s">
        <v>433</v>
      </c>
    </row>
    <row r="27" spans="1:8" ht="15.75">
      <c r="A27" s="32">
        <f t="shared" si="0"/>
        <v>22</v>
      </c>
      <c r="B27" s="78" t="s">
        <v>223</v>
      </c>
      <c r="C27" s="427">
        <v>0</v>
      </c>
      <c r="D27" s="427">
        <v>0</v>
      </c>
      <c r="E27" s="65">
        <f>SUM(E28:E31)</f>
        <v>0</v>
      </c>
      <c r="F27" s="65">
        <f>SUM(F28:F31)</f>
        <v>0</v>
      </c>
      <c r="G27" s="65">
        <f t="shared" si="1"/>
        <v>0</v>
      </c>
      <c r="H27" s="182">
        <f t="shared" si="2"/>
        <v>0</v>
      </c>
    </row>
    <row r="28" spans="1:8" ht="15.75">
      <c r="A28" s="32">
        <f t="shared" si="0"/>
        <v>23</v>
      </c>
      <c r="B28" s="63" t="s">
        <v>148</v>
      </c>
      <c r="C28" s="429">
        <v>0</v>
      </c>
      <c r="D28" s="429">
        <v>0</v>
      </c>
      <c r="E28" s="429">
        <v>0</v>
      </c>
      <c r="F28" s="429">
        <v>0</v>
      </c>
      <c r="G28" s="196">
        <f t="shared" si="1"/>
        <v>0</v>
      </c>
      <c r="H28" s="197">
        <f t="shared" si="2"/>
        <v>0</v>
      </c>
    </row>
    <row r="29" spans="1:8" ht="15.75">
      <c r="A29" s="32">
        <f t="shared" si="0"/>
        <v>24</v>
      </c>
      <c r="B29" s="166" t="s">
        <v>171</v>
      </c>
      <c r="C29" s="429">
        <v>0</v>
      </c>
      <c r="D29" s="429">
        <v>0</v>
      </c>
      <c r="E29" s="429">
        <v>0</v>
      </c>
      <c r="F29" s="429">
        <v>0</v>
      </c>
      <c r="G29" s="196">
        <f t="shared" si="1"/>
        <v>0</v>
      </c>
      <c r="H29" s="197">
        <f t="shared" si="2"/>
        <v>0</v>
      </c>
    </row>
    <row r="30" spans="1:8" ht="15.75">
      <c r="A30" s="32">
        <f t="shared" si="0"/>
        <v>25</v>
      </c>
      <c r="B30" s="166" t="s">
        <v>305</v>
      </c>
      <c r="C30" s="429">
        <v>0</v>
      </c>
      <c r="D30" s="429">
        <v>0</v>
      </c>
      <c r="E30" s="429">
        <v>0</v>
      </c>
      <c r="F30" s="429">
        <v>0</v>
      </c>
      <c r="G30" s="196">
        <f t="shared" si="1"/>
        <v>0</v>
      </c>
      <c r="H30" s="197">
        <f t="shared" si="2"/>
        <v>0</v>
      </c>
    </row>
    <row r="31" spans="1:8" ht="15.75">
      <c r="A31" s="32">
        <f t="shared" si="0"/>
        <v>26</v>
      </c>
      <c r="B31" s="63" t="s">
        <v>306</v>
      </c>
      <c r="C31" s="429">
        <v>0</v>
      </c>
      <c r="D31" s="429">
        <v>0</v>
      </c>
      <c r="E31" s="429">
        <v>0</v>
      </c>
      <c r="F31" s="429">
        <v>0</v>
      </c>
      <c r="G31" s="196">
        <f t="shared" si="1"/>
        <v>0</v>
      </c>
      <c r="H31" s="197">
        <f t="shared" si="2"/>
        <v>0</v>
      </c>
    </row>
    <row r="32" spans="1:8" ht="15.75">
      <c r="A32" s="32">
        <f t="shared" si="0"/>
        <v>27</v>
      </c>
      <c r="B32" s="78" t="s">
        <v>282</v>
      </c>
      <c r="C32" s="427">
        <v>78229.40317333864</v>
      </c>
      <c r="D32" s="427">
        <v>583.9806147513775</v>
      </c>
      <c r="E32" s="503">
        <f>SUM(E33:E39)</f>
        <v>88986.26</v>
      </c>
      <c r="F32" s="503">
        <f>SUM(F33:F39)</f>
        <v>1064.61</v>
      </c>
      <c r="G32" s="65">
        <f t="shared" si="1"/>
        <v>10756.856826661358</v>
      </c>
      <c r="H32" s="182">
        <f t="shared" si="2"/>
        <v>480.6293852486224</v>
      </c>
    </row>
    <row r="33" spans="1:8" ht="15.75">
      <c r="A33" s="32">
        <f t="shared" si="0"/>
        <v>28</v>
      </c>
      <c r="B33" s="63" t="s">
        <v>373</v>
      </c>
      <c r="C33" s="429">
        <v>1272.6548496315474</v>
      </c>
      <c r="D33" s="429">
        <v>0</v>
      </c>
      <c r="E33" s="52">
        <v>32353.6</v>
      </c>
      <c r="F33" s="429">
        <v>0</v>
      </c>
      <c r="G33" s="196">
        <f t="shared" si="1"/>
        <v>31080.94515036845</v>
      </c>
      <c r="H33" s="197">
        <f t="shared" si="2"/>
        <v>0</v>
      </c>
    </row>
    <row r="34" spans="1:8" ht="15.75">
      <c r="A34" s="32">
        <f t="shared" si="0"/>
        <v>29</v>
      </c>
      <c r="B34" s="63" t="s">
        <v>374</v>
      </c>
      <c r="C34" s="429">
        <v>11705.204806479453</v>
      </c>
      <c r="D34" s="429">
        <v>453.628095332935</v>
      </c>
      <c r="E34" s="52">
        <v>16444.61</v>
      </c>
      <c r="F34" s="52">
        <v>934.26</v>
      </c>
      <c r="G34" s="196">
        <f t="shared" si="1"/>
        <v>4739.405193520548</v>
      </c>
      <c r="H34" s="197">
        <f t="shared" si="2"/>
        <v>480.631904667065</v>
      </c>
    </row>
    <row r="35" spans="1:8" ht="15.75">
      <c r="A35" s="32">
        <f t="shared" si="0"/>
        <v>30</v>
      </c>
      <c r="B35" s="63" t="s">
        <v>375</v>
      </c>
      <c r="C35" s="429">
        <v>6631.87943968665</v>
      </c>
      <c r="D35" s="429">
        <v>0</v>
      </c>
      <c r="E35" s="52">
        <v>9668.67</v>
      </c>
      <c r="F35" s="429">
        <v>0</v>
      </c>
      <c r="G35" s="196">
        <f t="shared" si="1"/>
        <v>3036.7905603133504</v>
      </c>
      <c r="H35" s="197">
        <f t="shared" si="2"/>
        <v>0</v>
      </c>
    </row>
    <row r="36" spans="1:8" ht="15.75">
      <c r="A36" s="32">
        <f t="shared" si="0"/>
        <v>31</v>
      </c>
      <c r="B36" s="63" t="s">
        <v>376</v>
      </c>
      <c r="C36" s="429">
        <v>55328.68618469097</v>
      </c>
      <c r="D36" s="429">
        <v>0</v>
      </c>
      <c r="E36" s="52">
        <v>1490.07</v>
      </c>
      <c r="F36" s="429">
        <v>0</v>
      </c>
      <c r="G36" s="196">
        <f t="shared" si="1"/>
        <v>-53838.61618469097</v>
      </c>
      <c r="H36" s="197">
        <f t="shared" si="2"/>
        <v>0</v>
      </c>
    </row>
    <row r="37" spans="1:8" ht="15.75">
      <c r="A37" s="32">
        <f t="shared" si="0"/>
        <v>32</v>
      </c>
      <c r="B37" s="47" t="s">
        <v>380</v>
      </c>
      <c r="C37" s="429">
        <v>508.0993162052712</v>
      </c>
      <c r="D37" s="429">
        <v>130.35251941844254</v>
      </c>
      <c r="E37" s="429">
        <v>0</v>
      </c>
      <c r="F37" s="52">
        <v>130.35</v>
      </c>
      <c r="G37" s="196">
        <f t="shared" si="1"/>
        <v>-508.0993162052712</v>
      </c>
      <c r="H37" s="197">
        <f t="shared" si="2"/>
        <v>-0.0025194184425458843</v>
      </c>
    </row>
    <row r="38" spans="1:8" ht="15.75">
      <c r="A38" s="32">
        <f t="shared" si="0"/>
        <v>33</v>
      </c>
      <c r="B38" s="63" t="s">
        <v>381</v>
      </c>
      <c r="C38" s="429">
        <v>2524.2647546969397</v>
      </c>
      <c r="D38" s="429">
        <v>0</v>
      </c>
      <c r="E38" s="52">
        <v>7268.32</v>
      </c>
      <c r="F38" s="429">
        <v>0</v>
      </c>
      <c r="G38" s="196">
        <f t="shared" si="1"/>
        <v>4744.05524530306</v>
      </c>
      <c r="H38" s="197">
        <f t="shared" si="2"/>
        <v>0</v>
      </c>
    </row>
    <row r="39" spans="1:8" ht="15.75">
      <c r="A39" s="32">
        <f t="shared" si="0"/>
        <v>34</v>
      </c>
      <c r="B39" s="63" t="s">
        <v>382</v>
      </c>
      <c r="C39" s="429">
        <v>258.6138219478192</v>
      </c>
      <c r="D39" s="429">
        <v>0</v>
      </c>
      <c r="E39" s="52">
        <v>21760.99</v>
      </c>
      <c r="F39" s="429">
        <v>0</v>
      </c>
      <c r="G39" s="196">
        <f t="shared" si="1"/>
        <v>21502.37617805218</v>
      </c>
      <c r="H39" s="197">
        <f t="shared" si="2"/>
        <v>0</v>
      </c>
    </row>
    <row r="40" spans="1:8" ht="15.75">
      <c r="A40" s="32">
        <f t="shared" si="0"/>
        <v>35</v>
      </c>
      <c r="B40" s="78" t="s">
        <v>224</v>
      </c>
      <c r="C40" s="427">
        <v>71463.51988315741</v>
      </c>
      <c r="D40" s="427">
        <v>5471.1212905795655</v>
      </c>
      <c r="E40" s="503">
        <f>E41+E42</f>
        <v>57314</v>
      </c>
      <c r="F40" s="503">
        <f>F41+F42</f>
        <v>5441.33</v>
      </c>
      <c r="G40" s="65">
        <f t="shared" si="1"/>
        <v>-14149.519883157409</v>
      </c>
      <c r="H40" s="182">
        <f t="shared" si="2"/>
        <v>-29.79129057956561</v>
      </c>
    </row>
    <row r="41" spans="1:8" ht="15.75">
      <c r="A41" s="32">
        <f t="shared" si="0"/>
        <v>36</v>
      </c>
      <c r="B41" s="63" t="s">
        <v>383</v>
      </c>
      <c r="C41" s="429">
        <v>14856.004779924318</v>
      </c>
      <c r="D41" s="429">
        <v>1424.782579831375</v>
      </c>
      <c r="E41" s="52">
        <v>14176.65</v>
      </c>
      <c r="F41" s="52">
        <v>1404.96</v>
      </c>
      <c r="G41" s="196">
        <f t="shared" si="1"/>
        <v>-679.3547799243188</v>
      </c>
      <c r="H41" s="197">
        <f t="shared" si="2"/>
        <v>-19.822579831374924</v>
      </c>
    </row>
    <row r="42" spans="1:8" ht="15.75">
      <c r="A42" s="32">
        <f t="shared" si="0"/>
        <v>37</v>
      </c>
      <c r="B42" s="63" t="s">
        <v>384</v>
      </c>
      <c r="C42" s="429">
        <v>56607.51510323308</v>
      </c>
      <c r="D42" s="429">
        <v>4046.3387107481904</v>
      </c>
      <c r="E42" s="52">
        <v>43137.35</v>
      </c>
      <c r="F42" s="52">
        <v>4036.37</v>
      </c>
      <c r="G42" s="196">
        <f t="shared" si="1"/>
        <v>-13470.165103233085</v>
      </c>
      <c r="H42" s="197">
        <f t="shared" si="2"/>
        <v>-9.96871074819046</v>
      </c>
    </row>
    <row r="43" spans="1:8" ht="15.75">
      <c r="A43" s="32">
        <f t="shared" si="0"/>
        <v>38</v>
      </c>
      <c r="B43" s="78" t="s">
        <v>202</v>
      </c>
      <c r="C43" s="429">
        <v>7678.350926110337</v>
      </c>
      <c r="D43" s="429">
        <v>2841.1007103498637</v>
      </c>
      <c r="E43" s="508">
        <v>7467.96</v>
      </c>
      <c r="F43" s="508">
        <v>3028.57</v>
      </c>
      <c r="G43" s="196">
        <f t="shared" si="1"/>
        <v>-210.3909261103372</v>
      </c>
      <c r="H43" s="197">
        <f t="shared" si="2"/>
        <v>187.4692896501365</v>
      </c>
    </row>
    <row r="44" spans="1:8" ht="15.75">
      <c r="A44" s="32">
        <f t="shared" si="0"/>
        <v>39</v>
      </c>
      <c r="B44" s="78" t="s">
        <v>50</v>
      </c>
      <c r="C44" s="427">
        <v>1290448.2506804753</v>
      </c>
      <c r="D44" s="427">
        <v>13117.174533625439</v>
      </c>
      <c r="E44" s="503">
        <f>SUM(E45:E59)</f>
        <v>821239.1099999999</v>
      </c>
      <c r="F44" s="503">
        <f>SUM(F45:F59)</f>
        <v>13105.8</v>
      </c>
      <c r="G44" s="65">
        <f t="shared" si="1"/>
        <v>-469209.1406804754</v>
      </c>
      <c r="H44" s="182">
        <f t="shared" si="2"/>
        <v>-11.374533625439653</v>
      </c>
    </row>
    <row r="45" spans="1:8" ht="15.75">
      <c r="A45" s="32">
        <f t="shared" si="0"/>
        <v>40</v>
      </c>
      <c r="B45" s="63" t="s">
        <v>386</v>
      </c>
      <c r="C45" s="429">
        <v>105358.22877248887</v>
      </c>
      <c r="D45" s="429">
        <v>479.4529642169554</v>
      </c>
      <c r="E45" s="52">
        <v>89113.37</v>
      </c>
      <c r="F45" s="52">
        <v>1037.23</v>
      </c>
      <c r="G45" s="196">
        <f t="shared" si="1"/>
        <v>-16244.858772488878</v>
      </c>
      <c r="H45" s="197">
        <f t="shared" si="2"/>
        <v>557.7770357830445</v>
      </c>
    </row>
    <row r="46" spans="1:8" ht="15.75">
      <c r="A46" s="32">
        <f t="shared" si="0"/>
        <v>41</v>
      </c>
      <c r="B46" s="63" t="s">
        <v>385</v>
      </c>
      <c r="C46" s="429">
        <v>27418.37615348868</v>
      </c>
      <c r="D46" s="429">
        <v>177.22233286861845</v>
      </c>
      <c r="E46" s="52">
        <v>2447.57</v>
      </c>
      <c r="F46" s="52">
        <v>73.84</v>
      </c>
      <c r="G46" s="196">
        <f t="shared" si="1"/>
        <v>-24970.80615348868</v>
      </c>
      <c r="H46" s="197">
        <f t="shared" si="2"/>
        <v>-103.38233286861845</v>
      </c>
    </row>
    <row r="47" spans="1:8" ht="15.75">
      <c r="A47" s="32">
        <f t="shared" si="0"/>
        <v>42</v>
      </c>
      <c r="B47" s="63" t="s">
        <v>387</v>
      </c>
      <c r="C47" s="429">
        <v>48831.87280090287</v>
      </c>
      <c r="D47" s="429">
        <v>1333.4993029277036</v>
      </c>
      <c r="E47" s="52">
        <v>31356.7</v>
      </c>
      <c r="F47" s="52">
        <v>2514.4</v>
      </c>
      <c r="G47" s="196">
        <f t="shared" si="1"/>
        <v>-17475.17280090287</v>
      </c>
      <c r="H47" s="197">
        <f t="shared" si="2"/>
        <v>1180.9006970722965</v>
      </c>
    </row>
    <row r="48" spans="1:8" ht="15.75">
      <c r="A48" s="32">
        <f t="shared" si="0"/>
        <v>43</v>
      </c>
      <c r="B48" s="63" t="s">
        <v>388</v>
      </c>
      <c r="C48" s="429">
        <v>-195.97689703246365</v>
      </c>
      <c r="D48" s="429">
        <v>500.2655513509925</v>
      </c>
      <c r="E48" s="52">
        <v>1087.73</v>
      </c>
      <c r="F48" s="429">
        <v>0</v>
      </c>
      <c r="G48" s="196">
        <f t="shared" si="1"/>
        <v>1283.7068970324638</v>
      </c>
      <c r="H48" s="197">
        <f t="shared" si="2"/>
        <v>-500.2655513509925</v>
      </c>
    </row>
    <row r="49" spans="1:8" ht="15.75">
      <c r="A49" s="32">
        <f t="shared" si="0"/>
        <v>44</v>
      </c>
      <c r="B49" s="63" t="s">
        <v>389</v>
      </c>
      <c r="C49" s="429">
        <v>30885.082652857993</v>
      </c>
      <c r="D49" s="429">
        <v>542.2890526455552</v>
      </c>
      <c r="E49" s="52">
        <v>27404.61</v>
      </c>
      <c r="F49" s="52">
        <v>653.43</v>
      </c>
      <c r="G49" s="196">
        <f t="shared" si="1"/>
        <v>-3480.472652857992</v>
      </c>
      <c r="H49" s="197">
        <f t="shared" si="2"/>
        <v>111.14094735444473</v>
      </c>
    </row>
    <row r="50" spans="1:8" ht="15.75">
      <c r="A50" s="32">
        <f t="shared" si="0"/>
        <v>45</v>
      </c>
      <c r="B50" s="63" t="s">
        <v>390</v>
      </c>
      <c r="C50" s="429">
        <v>33965.27916085773</v>
      </c>
      <c r="D50" s="429">
        <v>0</v>
      </c>
      <c r="E50" s="52">
        <v>226.03</v>
      </c>
      <c r="F50" s="429">
        <v>0</v>
      </c>
      <c r="G50" s="196">
        <f t="shared" si="1"/>
        <v>-33739.24916085773</v>
      </c>
      <c r="H50" s="197">
        <f t="shared" si="2"/>
        <v>0</v>
      </c>
    </row>
    <row r="51" spans="1:8" ht="15.75">
      <c r="A51" s="32">
        <f t="shared" si="0"/>
        <v>46</v>
      </c>
      <c r="B51" s="63" t="s">
        <v>391</v>
      </c>
      <c r="C51" s="429">
        <v>18694.284007169885</v>
      </c>
      <c r="D51" s="429">
        <v>1.9584412135696736</v>
      </c>
      <c r="E51" s="52">
        <v>22044.87</v>
      </c>
      <c r="F51" s="429">
        <v>0</v>
      </c>
      <c r="G51" s="196">
        <f t="shared" si="1"/>
        <v>3350.5859928301143</v>
      </c>
      <c r="H51" s="197">
        <f t="shared" si="2"/>
        <v>-1.9584412135696736</v>
      </c>
    </row>
    <row r="52" spans="1:8" ht="15.75">
      <c r="A52" s="32">
        <f t="shared" si="0"/>
        <v>47</v>
      </c>
      <c r="B52" s="63" t="s">
        <v>392</v>
      </c>
      <c r="C52" s="429">
        <v>3933.9772953594897</v>
      </c>
      <c r="D52" s="429">
        <v>0</v>
      </c>
      <c r="E52" s="52">
        <v>5710.3</v>
      </c>
      <c r="F52" s="429">
        <v>0</v>
      </c>
      <c r="G52" s="196">
        <f t="shared" si="1"/>
        <v>1776.3227046405104</v>
      </c>
      <c r="H52" s="197">
        <f t="shared" si="2"/>
        <v>0</v>
      </c>
    </row>
    <row r="53" spans="1:8" ht="15.75">
      <c r="A53" s="32">
        <f t="shared" si="0"/>
        <v>48</v>
      </c>
      <c r="B53" s="63" t="s">
        <v>393</v>
      </c>
      <c r="C53" s="429">
        <v>19607.581491070836</v>
      </c>
      <c r="D53" s="429">
        <v>0</v>
      </c>
      <c r="E53" s="52">
        <v>14899.08</v>
      </c>
      <c r="F53" s="429">
        <v>0</v>
      </c>
      <c r="G53" s="196">
        <f t="shared" si="1"/>
        <v>-4708.501491070836</v>
      </c>
      <c r="H53" s="197">
        <f t="shared" si="2"/>
        <v>0</v>
      </c>
    </row>
    <row r="54" spans="1:8" ht="15.75">
      <c r="A54" s="32">
        <f t="shared" si="0"/>
        <v>49</v>
      </c>
      <c r="B54" s="63" t="s">
        <v>394</v>
      </c>
      <c r="C54" s="429">
        <v>0</v>
      </c>
      <c r="D54" s="429">
        <v>0</v>
      </c>
      <c r="E54" s="429">
        <v>0</v>
      </c>
      <c r="F54" s="429">
        <v>0</v>
      </c>
      <c r="G54" s="196">
        <f t="shared" si="1"/>
        <v>0</v>
      </c>
      <c r="H54" s="197">
        <f t="shared" si="2"/>
        <v>0</v>
      </c>
    </row>
    <row r="55" spans="1:8" ht="15.75">
      <c r="A55" s="32">
        <f t="shared" si="0"/>
        <v>50</v>
      </c>
      <c r="B55" s="63" t="s">
        <v>395</v>
      </c>
      <c r="C55" s="429">
        <v>11607.017194449976</v>
      </c>
      <c r="D55" s="429">
        <v>706.89769634203</v>
      </c>
      <c r="E55" s="52">
        <v>4440.53</v>
      </c>
      <c r="F55" s="52">
        <v>772.36</v>
      </c>
      <c r="G55" s="196">
        <f t="shared" si="1"/>
        <v>-7166.487194449976</v>
      </c>
      <c r="H55" s="197">
        <f t="shared" si="2"/>
        <v>65.46230365796998</v>
      </c>
    </row>
    <row r="56" spans="1:8" ht="15.75">
      <c r="A56" s="32">
        <f t="shared" si="0"/>
        <v>51</v>
      </c>
      <c r="B56" s="63" t="s">
        <v>338</v>
      </c>
      <c r="C56" s="429">
        <v>19609.20799309566</v>
      </c>
      <c r="D56" s="429">
        <v>0</v>
      </c>
      <c r="E56" s="52">
        <v>5115.57</v>
      </c>
      <c r="F56" s="429">
        <v>0</v>
      </c>
      <c r="G56" s="196">
        <f t="shared" si="1"/>
        <v>-14493.637993095661</v>
      </c>
      <c r="H56" s="197">
        <f t="shared" si="2"/>
        <v>0</v>
      </c>
    </row>
    <row r="57" spans="1:8" ht="15.75">
      <c r="A57" s="32">
        <f t="shared" si="0"/>
        <v>52</v>
      </c>
      <c r="B57" s="63" t="s">
        <v>339</v>
      </c>
      <c r="C57" s="429">
        <v>0</v>
      </c>
      <c r="D57" s="429">
        <v>0</v>
      </c>
      <c r="E57" s="52">
        <v>345.15</v>
      </c>
      <c r="F57" s="429">
        <v>0</v>
      </c>
      <c r="G57" s="196">
        <f t="shared" si="1"/>
        <v>345.15</v>
      </c>
      <c r="H57" s="197">
        <f t="shared" si="2"/>
        <v>0</v>
      </c>
    </row>
    <row r="58" spans="1:8" ht="31.5">
      <c r="A58" s="32">
        <f t="shared" si="0"/>
        <v>53</v>
      </c>
      <c r="B58" s="63" t="s">
        <v>396</v>
      </c>
      <c r="C58" s="429">
        <v>310156.21058222133</v>
      </c>
      <c r="D58" s="429">
        <v>3218.283210515833</v>
      </c>
      <c r="E58" s="52">
        <v>115512.98</v>
      </c>
      <c r="F58" s="52">
        <v>2955.9</v>
      </c>
      <c r="G58" s="196">
        <f t="shared" si="1"/>
        <v>-194643.23058222135</v>
      </c>
      <c r="H58" s="197">
        <f t="shared" si="2"/>
        <v>-262.38321051583307</v>
      </c>
    </row>
    <row r="59" spans="1:8" ht="15.75">
      <c r="A59" s="32">
        <f t="shared" si="0"/>
        <v>54</v>
      </c>
      <c r="B59" s="63" t="s">
        <v>397</v>
      </c>
      <c r="C59" s="429">
        <v>660577.1094735444</v>
      </c>
      <c r="D59" s="429">
        <v>6157.305981544181</v>
      </c>
      <c r="E59" s="52">
        <v>501534.62</v>
      </c>
      <c r="F59" s="52">
        <v>5098.64</v>
      </c>
      <c r="G59" s="196">
        <f t="shared" si="1"/>
        <v>-159042.4894735444</v>
      </c>
      <c r="H59" s="197">
        <f t="shared" si="2"/>
        <v>-1058.6659815441808</v>
      </c>
    </row>
    <row r="60" spans="1:8" ht="15.75">
      <c r="A60" s="32">
        <f t="shared" si="0"/>
        <v>55</v>
      </c>
      <c r="B60" s="78" t="s">
        <v>51</v>
      </c>
      <c r="C60" s="427">
        <v>4137550.6539202025</v>
      </c>
      <c r="D60" s="427">
        <v>34479.08783110933</v>
      </c>
      <c r="E60" s="508">
        <f>E61+E62</f>
        <v>4312349.9</v>
      </c>
      <c r="F60" s="508">
        <f>F61+F62</f>
        <v>39676.16</v>
      </c>
      <c r="G60" s="65">
        <f t="shared" si="1"/>
        <v>174799.24607979786</v>
      </c>
      <c r="H60" s="182">
        <f t="shared" si="2"/>
        <v>5197.072168890671</v>
      </c>
    </row>
    <row r="61" spans="1:8" ht="15.75">
      <c r="A61" s="32">
        <f t="shared" si="0"/>
        <v>56</v>
      </c>
      <c r="B61" s="63" t="s">
        <v>398</v>
      </c>
      <c r="C61" s="429">
        <v>3972627.763393746</v>
      </c>
      <c r="D61" s="429">
        <v>16399.024098785103</v>
      </c>
      <c r="E61" s="52">
        <v>4194242.7</v>
      </c>
      <c r="F61" s="52">
        <v>29637.86</v>
      </c>
      <c r="G61" s="196">
        <f t="shared" si="1"/>
        <v>221614.93660625396</v>
      </c>
      <c r="H61" s="197">
        <f t="shared" si="2"/>
        <v>13238.835901214898</v>
      </c>
    </row>
    <row r="62" spans="1:8" ht="15.75">
      <c r="A62" s="32">
        <f t="shared" si="0"/>
        <v>57</v>
      </c>
      <c r="B62" s="132" t="s">
        <v>267</v>
      </c>
      <c r="C62" s="427">
        <v>164922.89052645557</v>
      </c>
      <c r="D62" s="427">
        <v>18080.063732324234</v>
      </c>
      <c r="E62" s="65">
        <f>SUM(E63:E65)</f>
        <v>118107.2</v>
      </c>
      <c r="F62" s="65">
        <f>SUM(F63:F65)</f>
        <v>10038.3</v>
      </c>
      <c r="G62" s="65">
        <f t="shared" si="1"/>
        <v>-46815.69052645557</v>
      </c>
      <c r="H62" s="182">
        <f t="shared" si="2"/>
        <v>-8041.763732324234</v>
      </c>
    </row>
    <row r="63" spans="1:8" s="175" customFormat="1" ht="16.5" customHeight="1">
      <c r="A63" s="32">
        <f t="shared" si="0"/>
        <v>58</v>
      </c>
      <c r="B63" s="177" t="s">
        <v>265</v>
      </c>
      <c r="C63" s="429">
        <v>0</v>
      </c>
      <c r="D63" s="429">
        <v>0</v>
      </c>
      <c r="E63" s="429">
        <v>0</v>
      </c>
      <c r="F63" s="429">
        <v>0</v>
      </c>
      <c r="G63" s="196">
        <f t="shared" si="1"/>
        <v>0</v>
      </c>
      <c r="H63" s="197">
        <f t="shared" si="2"/>
        <v>0</v>
      </c>
    </row>
    <row r="64" spans="1:8" ht="31.5">
      <c r="A64" s="32">
        <f t="shared" si="0"/>
        <v>59</v>
      </c>
      <c r="B64" s="177" t="s">
        <v>266</v>
      </c>
      <c r="C64" s="429">
        <v>163715.2957578172</v>
      </c>
      <c r="D64" s="429">
        <v>18080.063732324234</v>
      </c>
      <c r="E64" s="52">
        <v>118107.2</v>
      </c>
      <c r="F64" s="52">
        <v>10038.3</v>
      </c>
      <c r="G64" s="196">
        <f t="shared" si="1"/>
        <v>-45608.095757817195</v>
      </c>
      <c r="H64" s="197">
        <f t="shared" si="2"/>
        <v>-8041.763732324234</v>
      </c>
    </row>
    <row r="65" spans="1:8" ht="15.75">
      <c r="A65" s="32">
        <f t="shared" si="0"/>
        <v>60</v>
      </c>
      <c r="B65" s="63" t="s">
        <v>122</v>
      </c>
      <c r="C65" s="429">
        <v>1207.5947686383854</v>
      </c>
      <c r="D65" s="429">
        <v>0</v>
      </c>
      <c r="E65" s="429">
        <v>0</v>
      </c>
      <c r="F65" s="429">
        <v>0</v>
      </c>
      <c r="G65" s="196">
        <f t="shared" si="1"/>
        <v>-1207.5947686383854</v>
      </c>
      <c r="H65" s="197">
        <f t="shared" si="2"/>
        <v>0</v>
      </c>
    </row>
    <row r="66" spans="1:8" ht="15.75">
      <c r="A66" s="32">
        <f t="shared" si="0"/>
        <v>61</v>
      </c>
      <c r="B66" s="78" t="s">
        <v>5</v>
      </c>
      <c r="C66" s="429">
        <v>1352814.7115448448</v>
      </c>
      <c r="D66" s="429">
        <v>5952.267144659098</v>
      </c>
      <c r="E66" s="507">
        <v>1426494.49</v>
      </c>
      <c r="F66" s="507">
        <v>10435.01</v>
      </c>
      <c r="G66" s="196">
        <f t="shared" si="1"/>
        <v>73679.7784551552</v>
      </c>
      <c r="H66" s="197">
        <f t="shared" si="2"/>
        <v>4482.742855340902</v>
      </c>
    </row>
    <row r="67" spans="1:8" ht="15.75">
      <c r="A67" s="32">
        <f t="shared" si="0"/>
        <v>62</v>
      </c>
      <c r="B67" s="78" t="s">
        <v>283</v>
      </c>
      <c r="C67" s="429">
        <v>0</v>
      </c>
      <c r="D67" s="429">
        <v>0</v>
      </c>
      <c r="E67" s="429">
        <v>0</v>
      </c>
      <c r="F67" s="429">
        <v>0</v>
      </c>
      <c r="G67" s="196">
        <f t="shared" si="1"/>
        <v>0</v>
      </c>
      <c r="H67" s="197">
        <f t="shared" si="2"/>
        <v>0</v>
      </c>
    </row>
    <row r="68" spans="1:8" ht="15.75">
      <c r="A68" s="32">
        <f t="shared" si="0"/>
        <v>63</v>
      </c>
      <c r="B68" s="78" t="s">
        <v>268</v>
      </c>
      <c r="C68" s="427">
        <v>199689.43769501426</v>
      </c>
      <c r="D68" s="427">
        <v>0</v>
      </c>
      <c r="E68" s="503">
        <f>SUM(E69:E74)</f>
        <v>158444.31</v>
      </c>
      <c r="F68" s="503">
        <f>SUM(F69:F74)</f>
        <v>0</v>
      </c>
      <c r="G68" s="65">
        <f t="shared" si="1"/>
        <v>-41245.127695014264</v>
      </c>
      <c r="H68" s="182">
        <f t="shared" si="2"/>
        <v>0</v>
      </c>
    </row>
    <row r="69" spans="1:8" ht="15.75">
      <c r="A69" s="32">
        <f t="shared" si="0"/>
        <v>64</v>
      </c>
      <c r="B69" s="63" t="s">
        <v>331</v>
      </c>
      <c r="C69" s="429">
        <v>50463.42030140078</v>
      </c>
      <c r="D69" s="429">
        <v>0</v>
      </c>
      <c r="E69" s="52">
        <v>53854.24</v>
      </c>
      <c r="F69" s="429">
        <v>0</v>
      </c>
      <c r="G69" s="196">
        <f t="shared" si="1"/>
        <v>3390.819698599218</v>
      </c>
      <c r="H69" s="197">
        <f t="shared" si="2"/>
        <v>0</v>
      </c>
    </row>
    <row r="70" spans="1:8" ht="15.75">
      <c r="A70" s="32">
        <f t="shared" si="0"/>
        <v>65</v>
      </c>
      <c r="B70" s="63" t="s">
        <v>400</v>
      </c>
      <c r="C70" s="429">
        <v>93281.8163712408</v>
      </c>
      <c r="D70" s="429">
        <v>0</v>
      </c>
      <c r="E70" s="52">
        <v>78899.31</v>
      </c>
      <c r="F70" s="429">
        <v>0</v>
      </c>
      <c r="G70" s="196">
        <f t="shared" si="1"/>
        <v>-14382.506371240801</v>
      </c>
      <c r="H70" s="197">
        <f t="shared" si="2"/>
        <v>0</v>
      </c>
    </row>
    <row r="71" spans="1:8" ht="15.75">
      <c r="A71" s="32">
        <f t="shared" si="0"/>
        <v>66</v>
      </c>
      <c r="B71" s="63" t="s">
        <v>401</v>
      </c>
      <c r="C71" s="429">
        <v>46749.850627365064</v>
      </c>
      <c r="D71" s="429">
        <v>0</v>
      </c>
      <c r="E71" s="52">
        <v>15305.26</v>
      </c>
      <c r="F71" s="429">
        <v>0</v>
      </c>
      <c r="G71" s="196">
        <f t="shared" si="1"/>
        <v>-31444.59062736506</v>
      </c>
      <c r="H71" s="197">
        <f t="shared" si="2"/>
        <v>0</v>
      </c>
    </row>
    <row r="72" spans="1:8" ht="15.75">
      <c r="A72" s="32">
        <f aca="true" t="shared" si="3" ref="A72:A80">A71+1</f>
        <v>67</v>
      </c>
      <c r="B72" s="63" t="s">
        <v>402</v>
      </c>
      <c r="C72" s="429">
        <v>9194.350395007634</v>
      </c>
      <c r="D72" s="429">
        <v>0</v>
      </c>
      <c r="E72" s="52">
        <v>10385.5</v>
      </c>
      <c r="F72" s="429">
        <v>0</v>
      </c>
      <c r="G72" s="196">
        <f aca="true" t="shared" si="4" ref="G72:G99">E72-C72</f>
        <v>1191.1496049923662</v>
      </c>
      <c r="H72" s="197">
        <f aca="true" t="shared" si="5" ref="H72:H99">F72-D72</f>
        <v>0</v>
      </c>
    </row>
    <row r="73" spans="1:8" ht="15.75">
      <c r="A73" s="32">
        <f t="shared" si="3"/>
        <v>68</v>
      </c>
      <c r="B73" s="63" t="s">
        <v>403</v>
      </c>
      <c r="C73" s="429">
        <v>0</v>
      </c>
      <c r="D73" s="429">
        <v>0</v>
      </c>
      <c r="E73" s="429">
        <v>0</v>
      </c>
      <c r="F73" s="429">
        <v>0</v>
      </c>
      <c r="G73" s="196">
        <f t="shared" si="4"/>
        <v>0</v>
      </c>
      <c r="H73" s="197">
        <f t="shared" si="5"/>
        <v>0</v>
      </c>
    </row>
    <row r="74" spans="1:8" ht="15.75">
      <c r="A74" s="32">
        <f t="shared" si="3"/>
        <v>69</v>
      </c>
      <c r="B74" s="63" t="s">
        <v>404</v>
      </c>
      <c r="C74" s="429">
        <v>0</v>
      </c>
      <c r="D74" s="429">
        <v>0</v>
      </c>
      <c r="E74" s="429">
        <v>0</v>
      </c>
      <c r="F74" s="429">
        <v>0</v>
      </c>
      <c r="G74" s="196">
        <f t="shared" si="4"/>
        <v>0</v>
      </c>
      <c r="H74" s="197">
        <f t="shared" si="5"/>
        <v>0</v>
      </c>
    </row>
    <row r="75" spans="1:8" ht="15.75">
      <c r="A75" s="32">
        <f t="shared" si="3"/>
        <v>70</v>
      </c>
      <c r="B75" s="78" t="s">
        <v>296</v>
      </c>
      <c r="C75" s="429">
        <v>0</v>
      </c>
      <c r="D75" s="429">
        <v>0</v>
      </c>
      <c r="E75" s="429">
        <v>0</v>
      </c>
      <c r="F75" s="429">
        <v>0</v>
      </c>
      <c r="G75" s="196">
        <f t="shared" si="4"/>
        <v>0</v>
      </c>
      <c r="H75" s="197">
        <f t="shared" si="5"/>
        <v>0</v>
      </c>
    </row>
    <row r="76" spans="1:8" ht="15.75">
      <c r="A76" s="32">
        <f t="shared" si="3"/>
        <v>71</v>
      </c>
      <c r="B76" s="78" t="s">
        <v>252</v>
      </c>
      <c r="C76" s="429">
        <v>0</v>
      </c>
      <c r="D76" s="429">
        <v>0</v>
      </c>
      <c r="E76" s="429">
        <v>0</v>
      </c>
      <c r="F76" s="429">
        <v>0</v>
      </c>
      <c r="G76" s="196">
        <f t="shared" si="4"/>
        <v>0</v>
      </c>
      <c r="H76" s="197">
        <f t="shared" si="5"/>
        <v>0</v>
      </c>
    </row>
    <row r="77" spans="1:8" ht="15.75">
      <c r="A77" s="32">
        <f t="shared" si="3"/>
        <v>72</v>
      </c>
      <c r="B77" s="78" t="s">
        <v>7</v>
      </c>
      <c r="C77" s="429">
        <v>0</v>
      </c>
      <c r="D77" s="429">
        <v>0</v>
      </c>
      <c r="E77" s="429">
        <v>0</v>
      </c>
      <c r="F77" s="429">
        <v>0</v>
      </c>
      <c r="G77" s="196">
        <f t="shared" si="4"/>
        <v>0</v>
      </c>
      <c r="H77" s="197">
        <f t="shared" si="5"/>
        <v>0</v>
      </c>
    </row>
    <row r="78" spans="1:8" ht="15.75">
      <c r="A78" s="32">
        <f t="shared" si="3"/>
        <v>73</v>
      </c>
      <c r="B78" s="78" t="s">
        <v>168</v>
      </c>
      <c r="C78" s="429">
        <v>7584.744074885481</v>
      </c>
      <c r="D78" s="429">
        <v>0</v>
      </c>
      <c r="E78" s="52">
        <v>7666.1</v>
      </c>
      <c r="F78" s="52">
        <v>66</v>
      </c>
      <c r="G78" s="196">
        <f t="shared" si="4"/>
        <v>81.35592511451978</v>
      </c>
      <c r="H78" s="197">
        <f t="shared" si="5"/>
        <v>66</v>
      </c>
    </row>
    <row r="79" spans="1:8" ht="15.75">
      <c r="A79" s="32">
        <f t="shared" si="3"/>
        <v>74</v>
      </c>
      <c r="B79" s="78" t="s">
        <v>269</v>
      </c>
      <c r="C79" s="427">
        <v>483276.206598951</v>
      </c>
      <c r="D79" s="427">
        <v>7987.98380136759</v>
      </c>
      <c r="E79" s="503">
        <f>E80+E81</f>
        <v>567337.4700000001</v>
      </c>
      <c r="F79" s="503">
        <f>F80+F81</f>
        <v>285.07</v>
      </c>
      <c r="G79" s="65">
        <f t="shared" si="4"/>
        <v>84061.26340104907</v>
      </c>
      <c r="H79" s="182">
        <f t="shared" si="5"/>
        <v>-7702.91380136759</v>
      </c>
    </row>
    <row r="80" spans="1:8" ht="31.5">
      <c r="A80" s="32">
        <f t="shared" si="3"/>
        <v>75</v>
      </c>
      <c r="B80" s="78" t="s">
        <v>124</v>
      </c>
      <c r="C80" s="429">
        <v>27038.770497244903</v>
      </c>
      <c r="D80" s="429">
        <v>1104.6936201287924</v>
      </c>
      <c r="E80" s="508">
        <v>919.18</v>
      </c>
      <c r="F80" s="508">
        <v>222.42</v>
      </c>
      <c r="G80" s="196">
        <f t="shared" si="4"/>
        <v>-26119.590497244903</v>
      </c>
      <c r="H80" s="197">
        <f t="shared" si="5"/>
        <v>-882.2736201287925</v>
      </c>
    </row>
    <row r="81" spans="1:8" ht="15.75">
      <c r="A81" s="32">
        <f aca="true" t="shared" si="6" ref="A81:A100">A80+1</f>
        <v>76</v>
      </c>
      <c r="B81" s="132" t="s">
        <v>270</v>
      </c>
      <c r="C81" s="427">
        <v>456237.4361017062</v>
      </c>
      <c r="D81" s="427">
        <v>6883.290181238797</v>
      </c>
      <c r="E81" s="503">
        <f>SUM(E82:E88)</f>
        <v>566418.29</v>
      </c>
      <c r="F81" s="503">
        <f>SUM(F82:F88)</f>
        <v>62.65</v>
      </c>
      <c r="G81" s="65">
        <f t="shared" si="4"/>
        <v>110180.85389829386</v>
      </c>
      <c r="H81" s="182">
        <f t="shared" si="5"/>
        <v>-6820.640181238798</v>
      </c>
    </row>
    <row r="82" spans="1:8" ht="15.75">
      <c r="A82" s="32">
        <f t="shared" si="6"/>
        <v>77</v>
      </c>
      <c r="B82" s="63" t="s">
        <v>405</v>
      </c>
      <c r="C82" s="429">
        <v>229032.6296222532</v>
      </c>
      <c r="D82" s="429">
        <v>0</v>
      </c>
      <c r="E82" s="52">
        <v>396612.72</v>
      </c>
      <c r="F82" s="429">
        <v>0</v>
      </c>
      <c r="G82" s="196">
        <f t="shared" si="4"/>
        <v>167580.09037774676</v>
      </c>
      <c r="H82" s="197">
        <f t="shared" si="5"/>
        <v>0</v>
      </c>
    </row>
    <row r="83" spans="1:8" ht="15.75">
      <c r="A83" s="32">
        <f t="shared" si="6"/>
        <v>78</v>
      </c>
      <c r="B83" s="63" t="s">
        <v>406</v>
      </c>
      <c r="C83" s="429">
        <v>5849.73112925712</v>
      </c>
      <c r="D83" s="429">
        <v>70.57027152625639</v>
      </c>
      <c r="E83" s="52">
        <v>1979.08</v>
      </c>
      <c r="F83" s="52">
        <v>26.92</v>
      </c>
      <c r="G83" s="196">
        <f t="shared" si="4"/>
        <v>-3870.6511292571204</v>
      </c>
      <c r="H83" s="197">
        <f t="shared" si="5"/>
        <v>-43.65027152625639</v>
      </c>
    </row>
    <row r="84" spans="1:8" ht="15.75">
      <c r="A84" s="32">
        <f t="shared" si="6"/>
        <v>79</v>
      </c>
      <c r="B84" s="63" t="s">
        <v>407</v>
      </c>
      <c r="C84" s="429">
        <v>0</v>
      </c>
      <c r="D84" s="429">
        <v>0</v>
      </c>
      <c r="E84" s="429">
        <v>0</v>
      </c>
      <c r="F84" s="429">
        <v>0</v>
      </c>
      <c r="G84" s="196">
        <f t="shared" si="4"/>
        <v>0</v>
      </c>
      <c r="H84" s="197">
        <f t="shared" si="5"/>
        <v>0</v>
      </c>
    </row>
    <row r="85" spans="1:8" ht="15.75">
      <c r="A85" s="32">
        <f t="shared" si="6"/>
        <v>80</v>
      </c>
      <c r="B85" s="63" t="s">
        <v>408</v>
      </c>
      <c r="C85" s="429">
        <v>3503.3525858062803</v>
      </c>
      <c r="D85" s="429">
        <v>0</v>
      </c>
      <c r="E85" s="52">
        <v>3012.32</v>
      </c>
      <c r="F85" s="429">
        <v>0</v>
      </c>
      <c r="G85" s="196">
        <f t="shared" si="4"/>
        <v>-491.03258580628017</v>
      </c>
      <c r="H85" s="197">
        <f t="shared" si="5"/>
        <v>0</v>
      </c>
    </row>
    <row r="86" spans="1:8" ht="15.75">
      <c r="A86" s="32">
        <f t="shared" si="6"/>
        <v>81</v>
      </c>
      <c r="B86" s="63" t="s">
        <v>409</v>
      </c>
      <c r="C86" s="429">
        <v>0</v>
      </c>
      <c r="D86" s="429">
        <v>0</v>
      </c>
      <c r="E86" s="429">
        <v>0</v>
      </c>
      <c r="F86" s="429">
        <v>0</v>
      </c>
      <c r="G86" s="196">
        <f t="shared" si="4"/>
        <v>0</v>
      </c>
      <c r="H86" s="197">
        <f t="shared" si="5"/>
        <v>0</v>
      </c>
    </row>
    <row r="87" spans="1:8" ht="15.75">
      <c r="A87" s="32">
        <f t="shared" si="6"/>
        <v>82</v>
      </c>
      <c r="B87" s="63" t="s">
        <v>410</v>
      </c>
      <c r="C87" s="429">
        <v>3385.7797251543516</v>
      </c>
      <c r="D87" s="429">
        <v>0</v>
      </c>
      <c r="E87" s="52">
        <v>3578.45</v>
      </c>
      <c r="F87" s="429">
        <v>0</v>
      </c>
      <c r="G87" s="196">
        <f t="shared" si="4"/>
        <v>192.67027484564824</v>
      </c>
      <c r="H87" s="197">
        <f t="shared" si="5"/>
        <v>0</v>
      </c>
    </row>
    <row r="88" spans="1:8" ht="15.75">
      <c r="A88" s="32">
        <f t="shared" si="6"/>
        <v>83</v>
      </c>
      <c r="B88" s="63" t="s">
        <v>444</v>
      </c>
      <c r="C88" s="429">
        <v>214465.94303923522</v>
      </c>
      <c r="D88" s="429">
        <v>6812.71990971254</v>
      </c>
      <c r="E88" s="52">
        <v>161235.72</v>
      </c>
      <c r="F88" s="52">
        <v>35.73</v>
      </c>
      <c r="G88" s="196">
        <f t="shared" si="4"/>
        <v>-53230.22303923522</v>
      </c>
      <c r="H88" s="197">
        <f t="shared" si="5"/>
        <v>-6776.989909712541</v>
      </c>
    </row>
    <row r="89" spans="1:8" ht="31.5">
      <c r="A89" s="32">
        <f t="shared" si="6"/>
        <v>84</v>
      </c>
      <c r="B89" s="78" t="s">
        <v>271</v>
      </c>
      <c r="C89" s="427">
        <v>1585062.404567483</v>
      </c>
      <c r="D89" s="427">
        <v>21137.489211976364</v>
      </c>
      <c r="E89" s="503">
        <f>SUM(E90:E96)</f>
        <v>1528764.8</v>
      </c>
      <c r="F89" s="503">
        <f>SUM(F90:F96)</f>
        <v>19305.72</v>
      </c>
      <c r="G89" s="65">
        <f t="shared" si="4"/>
        <v>-56297.60456748307</v>
      </c>
      <c r="H89" s="182">
        <f t="shared" si="5"/>
        <v>-1831.7692119763633</v>
      </c>
    </row>
    <row r="90" spans="1:8" ht="15.75">
      <c r="A90" s="32">
        <f t="shared" si="6"/>
        <v>85</v>
      </c>
      <c r="B90" s="63" t="s">
        <v>411</v>
      </c>
      <c r="C90" s="429">
        <v>367033.42627630616</v>
      </c>
      <c r="D90" s="429">
        <v>0</v>
      </c>
      <c r="E90" s="52">
        <v>369516.64</v>
      </c>
      <c r="F90" s="52"/>
      <c r="G90" s="196">
        <f t="shared" si="4"/>
        <v>2483.213723693858</v>
      </c>
      <c r="H90" s="197">
        <f t="shared" si="5"/>
        <v>0</v>
      </c>
    </row>
    <row r="91" spans="1:8" ht="15.75">
      <c r="A91" s="32">
        <f t="shared" si="6"/>
        <v>86</v>
      </c>
      <c r="B91" s="63" t="s">
        <v>412</v>
      </c>
      <c r="C91" s="429">
        <v>344145.95366128924</v>
      </c>
      <c r="D91" s="429">
        <v>21137.489211976364</v>
      </c>
      <c r="E91" s="52">
        <v>349900.16</v>
      </c>
      <c r="F91" s="52">
        <v>19305.72</v>
      </c>
      <c r="G91" s="196">
        <f t="shared" si="4"/>
        <v>5754.206338710734</v>
      </c>
      <c r="H91" s="197">
        <f t="shared" si="5"/>
        <v>-1831.7692119763633</v>
      </c>
    </row>
    <row r="92" spans="1:8" ht="15.75">
      <c r="A92" s="32">
        <f t="shared" si="6"/>
        <v>87</v>
      </c>
      <c r="B92" s="63" t="s">
        <v>436</v>
      </c>
      <c r="C92" s="429">
        <v>0</v>
      </c>
      <c r="D92" s="429">
        <v>0</v>
      </c>
      <c r="E92" s="429">
        <v>0</v>
      </c>
      <c r="F92" s="429">
        <v>0</v>
      </c>
      <c r="G92" s="196">
        <f t="shared" si="4"/>
        <v>0</v>
      </c>
      <c r="H92" s="197">
        <f t="shared" si="5"/>
        <v>0</v>
      </c>
    </row>
    <row r="93" spans="1:8" ht="15.75">
      <c r="A93" s="32">
        <f t="shared" si="6"/>
        <v>88</v>
      </c>
      <c r="B93" s="63" t="s">
        <v>440</v>
      </c>
      <c r="C93" s="429">
        <v>0</v>
      </c>
      <c r="D93" s="429">
        <v>0</v>
      </c>
      <c r="E93" s="429">
        <v>0</v>
      </c>
      <c r="F93" s="429">
        <v>0</v>
      </c>
      <c r="G93" s="196">
        <f t="shared" si="4"/>
        <v>0</v>
      </c>
      <c r="H93" s="197">
        <f t="shared" si="5"/>
        <v>0</v>
      </c>
    </row>
    <row r="94" spans="1:8" ht="15.75">
      <c r="A94" s="32">
        <f t="shared" si="6"/>
        <v>89</v>
      </c>
      <c r="B94" s="63" t="s">
        <v>441</v>
      </c>
      <c r="C94" s="429">
        <v>873883.0246298877</v>
      </c>
      <c r="D94" s="429">
        <v>0</v>
      </c>
      <c r="E94" s="52">
        <v>809348</v>
      </c>
      <c r="F94" s="429">
        <v>0</v>
      </c>
      <c r="G94" s="196">
        <f t="shared" si="4"/>
        <v>-64535.02462988766</v>
      </c>
      <c r="H94" s="197">
        <f t="shared" si="5"/>
        <v>0</v>
      </c>
    </row>
    <row r="95" spans="1:8" ht="15.75">
      <c r="A95" s="32">
        <f t="shared" si="6"/>
        <v>90</v>
      </c>
      <c r="B95" s="63" t="s">
        <v>442</v>
      </c>
      <c r="C95" s="429">
        <v>0</v>
      </c>
      <c r="D95" s="429">
        <v>0</v>
      </c>
      <c r="E95" s="429">
        <v>0</v>
      </c>
      <c r="F95" s="429">
        <v>0</v>
      </c>
      <c r="G95" s="196">
        <f t="shared" si="4"/>
        <v>0</v>
      </c>
      <c r="H95" s="197">
        <f t="shared" si="5"/>
        <v>0</v>
      </c>
    </row>
    <row r="96" spans="1:8" ht="15.75">
      <c r="A96" s="32">
        <f t="shared" si="6"/>
        <v>91</v>
      </c>
      <c r="B96" s="63" t="s">
        <v>443</v>
      </c>
      <c r="C96" s="429">
        <v>0</v>
      </c>
      <c r="D96" s="429">
        <v>0</v>
      </c>
      <c r="E96" s="429">
        <v>0</v>
      </c>
      <c r="F96" s="429">
        <v>0</v>
      </c>
      <c r="G96" s="196">
        <f t="shared" si="4"/>
        <v>0</v>
      </c>
      <c r="H96" s="197">
        <f t="shared" si="5"/>
        <v>0</v>
      </c>
    </row>
    <row r="97" spans="1:8" ht="15.75">
      <c r="A97" s="32">
        <f t="shared" si="6"/>
        <v>92</v>
      </c>
      <c r="B97" s="132" t="s">
        <v>133</v>
      </c>
      <c r="C97" s="429">
        <v>431.52094536280947</v>
      </c>
      <c r="D97" s="429">
        <v>750.2821483104295</v>
      </c>
      <c r="E97" s="507">
        <v>8562.87</v>
      </c>
      <c r="F97" s="507">
        <v>1593.31</v>
      </c>
      <c r="G97" s="196">
        <f t="shared" si="4"/>
        <v>8131.349054637191</v>
      </c>
      <c r="H97" s="197">
        <f t="shared" si="5"/>
        <v>843.0278516895704</v>
      </c>
    </row>
    <row r="98" spans="1:8" ht="15.75">
      <c r="A98" s="32" t="s">
        <v>461</v>
      </c>
      <c r="B98" s="132" t="s">
        <v>462</v>
      </c>
      <c r="C98" s="429">
        <v>0</v>
      </c>
      <c r="D98" s="429">
        <v>0</v>
      </c>
      <c r="E98" s="509">
        <v>0</v>
      </c>
      <c r="F98" s="509">
        <v>0</v>
      </c>
      <c r="G98" s="196">
        <f t="shared" si="4"/>
        <v>0</v>
      </c>
      <c r="H98" s="197">
        <f t="shared" si="5"/>
        <v>0</v>
      </c>
    </row>
    <row r="99" spans="1:8" ht="15.75">
      <c r="A99" s="32">
        <f>A97+1</f>
        <v>93</v>
      </c>
      <c r="B99" s="78" t="s">
        <v>147</v>
      </c>
      <c r="C99" s="429">
        <v>180.0770098917878</v>
      </c>
      <c r="D99" s="429">
        <v>992.8965013609507</v>
      </c>
      <c r="E99" s="52">
        <v>31.97</v>
      </c>
      <c r="F99" s="52">
        <v>974.58</v>
      </c>
      <c r="G99" s="196">
        <f t="shared" si="4"/>
        <v>-148.1070098917878</v>
      </c>
      <c r="H99" s="197">
        <f t="shared" si="5"/>
        <v>-18.31650136095061</v>
      </c>
    </row>
    <row r="100" spans="1:8" ht="32.25" thickBot="1">
      <c r="A100" s="33">
        <f t="shared" si="6"/>
        <v>94</v>
      </c>
      <c r="B100" s="64" t="s">
        <v>272</v>
      </c>
      <c r="C100" s="428">
        <v>10111080.362477595</v>
      </c>
      <c r="D100" s="428">
        <v>114510.02456349996</v>
      </c>
      <c r="E100" s="66">
        <f>E6+E19+E27+E32+E40+E43+E44+E60+E66+E67+E68+SUM(E75:E79)+E89+E97+E99</f>
        <v>9848600.13</v>
      </c>
      <c r="F100" s="66">
        <f>F6+F19+F27+F32+F40+F43+F44+F60+F66+F67+F68+SUM(F75:F79)+F89+F97+F99</f>
        <v>110402.92000000001</v>
      </c>
      <c r="G100" s="66">
        <f>E100-C100</f>
        <v>-262480.23247759417</v>
      </c>
      <c r="H100" s="185">
        <f>F100-D100</f>
        <v>-4107.104563499946</v>
      </c>
    </row>
    <row r="101" spans="1:6" ht="15.75">
      <c r="A101" s="4"/>
      <c r="E101" s="458"/>
      <c r="F101" s="458"/>
    </row>
    <row r="966" ht="15.75">
      <c r="F966" s="1" t="s">
        <v>456</v>
      </c>
    </row>
    <row r="985" ht="15.75">
      <c r="D985" s="1" t="s">
        <v>454</v>
      </c>
    </row>
  </sheetData>
  <sheetProtection/>
  <mergeCells count="7">
    <mergeCell ref="A1:H1"/>
    <mergeCell ref="A3:A4"/>
    <mergeCell ref="B3:B4"/>
    <mergeCell ref="C3:D3"/>
    <mergeCell ref="E3:F3"/>
    <mergeCell ref="G3:H3"/>
    <mergeCell ref="A2:H2"/>
  </mergeCells>
  <printOptions gridLines="1"/>
  <pageMargins left="0.7480314960629921" right="0.7480314960629921" top="0.43" bottom="0.3937007874015748" header="0.39" footer="0.2362204724409449"/>
  <pageSetup fitToHeight="2" fitToWidth="1" horizontalDpi="600" verticalDpi="600" orientation="portrait" paperSize="9" scale="49" r:id="rId1"/>
  <rowBreaks count="1" manualBreakCount="1">
    <brk id="39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30"/>
  <sheetViews>
    <sheetView zoomScale="75" zoomScaleNormal="75" zoomScalePageLayoutView="0" workbookViewId="0" topLeftCell="A1">
      <pane xSplit="2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8" sqref="B28"/>
    </sheetView>
  </sheetViews>
  <sheetFormatPr defaultColWidth="9.140625" defaultRowHeight="12.75"/>
  <cols>
    <col min="1" max="1" width="5.57421875" style="23" customWidth="1"/>
    <col min="2" max="2" width="65.421875" style="49" customWidth="1"/>
    <col min="3" max="3" width="14.7109375" style="19" customWidth="1"/>
    <col min="4" max="4" width="14.00390625" style="19" customWidth="1"/>
    <col min="5" max="5" width="15.8515625" style="19" customWidth="1"/>
    <col min="6" max="6" width="15.7109375" style="19" customWidth="1"/>
    <col min="7" max="7" width="19.140625" style="19" customWidth="1"/>
    <col min="8" max="8" width="18.7109375" style="19" customWidth="1"/>
    <col min="9" max="9" width="16.28125" style="19" customWidth="1"/>
    <col min="10" max="10" width="17.7109375" style="19" bestFit="1" customWidth="1"/>
    <col min="11" max="16384" width="9.140625" style="19" customWidth="1"/>
  </cols>
  <sheetData>
    <row r="1" spans="1:10" ht="34.5" customHeight="1">
      <c r="A1" s="478" t="s">
        <v>851</v>
      </c>
      <c r="B1" s="479"/>
      <c r="C1" s="479"/>
      <c r="D1" s="479"/>
      <c r="E1" s="479"/>
      <c r="F1" s="479"/>
      <c r="G1" s="479"/>
      <c r="H1" s="479"/>
      <c r="I1" s="479"/>
      <c r="J1" s="480"/>
    </row>
    <row r="2" spans="1:10" ht="35.25" customHeight="1">
      <c r="A2" s="517" t="s">
        <v>473</v>
      </c>
      <c r="B2" s="518"/>
      <c r="C2" s="518"/>
      <c r="D2" s="518"/>
      <c r="E2" s="518"/>
      <c r="F2" s="518"/>
      <c r="G2" s="518"/>
      <c r="H2" s="518"/>
      <c r="I2" s="518"/>
      <c r="J2" s="519"/>
    </row>
    <row r="3" spans="1:10" ht="42.75" customHeight="1">
      <c r="A3" s="532" t="s">
        <v>33</v>
      </c>
      <c r="B3" s="531" t="s">
        <v>111</v>
      </c>
      <c r="C3" s="481" t="s">
        <v>1078</v>
      </c>
      <c r="D3" s="481"/>
      <c r="E3" s="481"/>
      <c r="F3" s="481"/>
      <c r="G3" s="481" t="s">
        <v>110</v>
      </c>
      <c r="H3" s="534" t="s">
        <v>172</v>
      </c>
      <c r="I3" s="481" t="s">
        <v>42</v>
      </c>
      <c r="J3" s="533" t="s">
        <v>43</v>
      </c>
    </row>
    <row r="4" spans="1:10" ht="34.5" customHeight="1">
      <c r="A4" s="532"/>
      <c r="B4" s="531"/>
      <c r="C4" s="481" t="s">
        <v>105</v>
      </c>
      <c r="D4" s="14" t="s">
        <v>172</v>
      </c>
      <c r="E4" s="481" t="s">
        <v>106</v>
      </c>
      <c r="F4" s="481" t="s">
        <v>11</v>
      </c>
      <c r="G4" s="481"/>
      <c r="H4" s="534"/>
      <c r="I4" s="481"/>
      <c r="J4" s="533"/>
    </row>
    <row r="5" spans="1:10" s="91" customFormat="1" ht="78.75">
      <c r="A5" s="532"/>
      <c r="B5" s="531"/>
      <c r="C5" s="481"/>
      <c r="D5" s="14" t="s">
        <v>12</v>
      </c>
      <c r="E5" s="481"/>
      <c r="F5" s="481"/>
      <c r="G5" s="481"/>
      <c r="H5" s="14" t="s">
        <v>41</v>
      </c>
      <c r="I5" s="481"/>
      <c r="J5" s="533"/>
    </row>
    <row r="6" spans="1:10" s="92" customFormat="1" ht="18" customHeight="1">
      <c r="A6" s="176"/>
      <c r="B6" s="68"/>
      <c r="C6" s="16" t="s">
        <v>157</v>
      </c>
      <c r="D6" s="16" t="s">
        <v>158</v>
      </c>
      <c r="E6" s="16" t="s">
        <v>159</v>
      </c>
      <c r="F6" s="16" t="s">
        <v>13</v>
      </c>
      <c r="G6" s="16" t="s">
        <v>160</v>
      </c>
      <c r="H6" s="16" t="s">
        <v>161</v>
      </c>
      <c r="I6" s="16" t="s">
        <v>162</v>
      </c>
      <c r="J6" s="15" t="s">
        <v>14</v>
      </c>
    </row>
    <row r="7" spans="1:10" s="22" customFormat="1" ht="15.75">
      <c r="A7" s="30">
        <v>1</v>
      </c>
      <c r="B7" s="46" t="s">
        <v>153</v>
      </c>
      <c r="C7" s="65">
        <f>SUM(C8:C12)</f>
        <v>216</v>
      </c>
      <c r="D7" s="65">
        <f>SUM(D8:D12)</f>
        <v>216</v>
      </c>
      <c r="E7" s="65">
        <f>SUM(E8:E12)</f>
        <v>1</v>
      </c>
      <c r="F7" s="65">
        <f aca="true" t="shared" si="0" ref="F7:F13">C7+E7</f>
        <v>217</v>
      </c>
      <c r="G7" s="65">
        <f>SUM(G8:G12)</f>
        <v>2450486</v>
      </c>
      <c r="H7" s="65">
        <f>SUM(H8:H12)</f>
        <v>2450486</v>
      </c>
      <c r="I7" s="65">
        <f>SUM(I8:I12)</f>
        <v>32523</v>
      </c>
      <c r="J7" s="182">
        <f aca="true" t="shared" si="1" ref="J7:J13">G7+I7</f>
        <v>2483009</v>
      </c>
    </row>
    <row r="8" spans="1:10" ht="15.75">
      <c r="A8" s="30">
        <v>2</v>
      </c>
      <c r="B8" s="26" t="s">
        <v>112</v>
      </c>
      <c r="C8" s="450">
        <v>31</v>
      </c>
      <c r="D8" s="450">
        <v>31</v>
      </c>
      <c r="E8" s="450">
        <v>0</v>
      </c>
      <c r="F8" s="65">
        <f t="shared" si="0"/>
        <v>31</v>
      </c>
      <c r="G8" s="452">
        <v>437589</v>
      </c>
      <c r="H8" s="452">
        <v>437589</v>
      </c>
      <c r="I8" s="452">
        <v>1948</v>
      </c>
      <c r="J8" s="182">
        <f t="shared" si="1"/>
        <v>439537</v>
      </c>
    </row>
    <row r="9" spans="1:10" ht="15.75">
      <c r="A9" s="30">
        <v>3</v>
      </c>
      <c r="B9" s="26" t="s">
        <v>113</v>
      </c>
      <c r="C9" s="450">
        <v>30</v>
      </c>
      <c r="D9" s="450">
        <v>30</v>
      </c>
      <c r="E9" s="450">
        <v>0</v>
      </c>
      <c r="F9" s="65">
        <f t="shared" si="0"/>
        <v>30</v>
      </c>
      <c r="G9" s="452">
        <v>395509</v>
      </c>
      <c r="H9" s="452">
        <v>395509</v>
      </c>
      <c r="I9" s="452">
        <v>6165</v>
      </c>
      <c r="J9" s="182">
        <f t="shared" si="1"/>
        <v>401674</v>
      </c>
    </row>
    <row r="10" spans="1:10" ht="15.75">
      <c r="A10" s="30">
        <v>4</v>
      </c>
      <c r="B10" s="26" t="s">
        <v>114</v>
      </c>
      <c r="C10" s="450">
        <v>154</v>
      </c>
      <c r="D10" s="450">
        <v>154</v>
      </c>
      <c r="E10" s="450">
        <v>1</v>
      </c>
      <c r="F10" s="65">
        <f t="shared" si="0"/>
        <v>155</v>
      </c>
      <c r="G10" s="452">
        <v>1610667</v>
      </c>
      <c r="H10" s="452">
        <v>1610667</v>
      </c>
      <c r="I10" s="452">
        <v>24410</v>
      </c>
      <c r="J10" s="182">
        <f t="shared" si="1"/>
        <v>1635077</v>
      </c>
    </row>
    <row r="11" spans="1:10" ht="15.75">
      <c r="A11" s="30">
        <v>5</v>
      </c>
      <c r="B11" s="26" t="s">
        <v>115</v>
      </c>
      <c r="C11" s="450">
        <v>1</v>
      </c>
      <c r="D11" s="450">
        <v>1</v>
      </c>
      <c r="E11" s="450">
        <v>0</v>
      </c>
      <c r="F11" s="65">
        <f t="shared" si="0"/>
        <v>1</v>
      </c>
      <c r="G11" s="452">
        <v>6721</v>
      </c>
      <c r="H11" s="452">
        <v>6721</v>
      </c>
      <c r="I11" s="452">
        <v>0</v>
      </c>
      <c r="J11" s="182">
        <f t="shared" si="1"/>
        <v>6721</v>
      </c>
    </row>
    <row r="12" spans="1:10" ht="15.75">
      <c r="A12" s="30">
        <v>6</v>
      </c>
      <c r="B12" s="26" t="s">
        <v>116</v>
      </c>
      <c r="C12" s="450">
        <v>0</v>
      </c>
      <c r="D12" s="450">
        <v>0</v>
      </c>
      <c r="E12" s="450">
        <v>0</v>
      </c>
      <c r="F12" s="65">
        <f t="shared" si="0"/>
        <v>0</v>
      </c>
      <c r="G12" s="452">
        <v>0</v>
      </c>
      <c r="H12" s="452">
        <v>0</v>
      </c>
      <c r="I12" s="452">
        <v>0</v>
      </c>
      <c r="J12" s="182">
        <f t="shared" si="1"/>
        <v>0</v>
      </c>
    </row>
    <row r="13" spans="1:10" ht="15.75">
      <c r="A13" s="30">
        <v>7</v>
      </c>
      <c r="B13" s="46" t="s">
        <v>307</v>
      </c>
      <c r="C13" s="450">
        <v>42</v>
      </c>
      <c r="D13" s="450">
        <v>42</v>
      </c>
      <c r="E13" s="450">
        <v>0</v>
      </c>
      <c r="F13" s="65">
        <f t="shared" si="0"/>
        <v>42</v>
      </c>
      <c r="G13" s="454">
        <v>290487</v>
      </c>
      <c r="H13" s="454">
        <v>290487</v>
      </c>
      <c r="I13" s="454">
        <v>7425</v>
      </c>
      <c r="J13" s="182">
        <f t="shared" si="1"/>
        <v>297912</v>
      </c>
    </row>
    <row r="14" spans="1:10" ht="15.75">
      <c r="A14" s="30"/>
      <c r="B14" s="26" t="s">
        <v>172</v>
      </c>
      <c r="C14" s="451"/>
      <c r="D14" s="451"/>
      <c r="E14" s="451"/>
      <c r="F14" s="205"/>
      <c r="G14" s="204"/>
      <c r="H14" s="204"/>
      <c r="I14" s="204"/>
      <c r="J14" s="206"/>
    </row>
    <row r="15" spans="1:10" ht="15.75">
      <c r="A15" s="30">
        <v>8</v>
      </c>
      <c r="B15" s="26" t="s">
        <v>310</v>
      </c>
      <c r="C15" s="450">
        <v>7</v>
      </c>
      <c r="D15" s="450">
        <v>7</v>
      </c>
      <c r="E15" s="450">
        <v>0</v>
      </c>
      <c r="F15" s="65">
        <f aca="true" t="shared" si="2" ref="F15:F21">C15+E15</f>
        <v>7</v>
      </c>
      <c r="G15" s="203">
        <v>65350</v>
      </c>
      <c r="H15" s="203">
        <v>65350</v>
      </c>
      <c r="I15" s="203">
        <v>5500</v>
      </c>
      <c r="J15" s="182">
        <f aca="true" t="shared" si="3" ref="J15:J21">G15+I15</f>
        <v>70850</v>
      </c>
    </row>
    <row r="16" spans="1:10" ht="15.75">
      <c r="A16" s="30">
        <v>9</v>
      </c>
      <c r="B16" s="46" t="s">
        <v>154</v>
      </c>
      <c r="C16" s="65">
        <f>SUM(C17:C19)</f>
        <v>70</v>
      </c>
      <c r="D16" s="65">
        <f>SUM(D17:D19)</f>
        <v>70</v>
      </c>
      <c r="E16" s="65">
        <f>SUM(E17:E19)</f>
        <v>0</v>
      </c>
      <c r="F16" s="65">
        <f t="shared" si="2"/>
        <v>70</v>
      </c>
      <c r="G16" s="65">
        <f>SUM(G17:G19)</f>
        <v>719265</v>
      </c>
      <c r="H16" s="65">
        <f>SUM(H17:H19)</f>
        <v>719265</v>
      </c>
      <c r="I16" s="65">
        <f>SUM(I17:I19)</f>
        <v>6077</v>
      </c>
      <c r="J16" s="182">
        <f t="shared" si="3"/>
        <v>725342</v>
      </c>
    </row>
    <row r="17" spans="1:10" ht="15.75">
      <c r="A17" s="30">
        <v>10</v>
      </c>
      <c r="B17" s="26" t="s">
        <v>117</v>
      </c>
      <c r="C17" s="450">
        <v>45</v>
      </c>
      <c r="D17" s="450">
        <v>45</v>
      </c>
      <c r="E17" s="450">
        <v>0</v>
      </c>
      <c r="F17" s="65">
        <f t="shared" si="2"/>
        <v>45</v>
      </c>
      <c r="G17" s="452">
        <v>468219</v>
      </c>
      <c r="H17" s="452">
        <v>468219</v>
      </c>
      <c r="I17" s="452">
        <v>2300</v>
      </c>
      <c r="J17" s="182">
        <f t="shared" si="3"/>
        <v>470519</v>
      </c>
    </row>
    <row r="18" spans="1:10" ht="15.75">
      <c r="A18" s="30">
        <v>11</v>
      </c>
      <c r="B18" s="26" t="s">
        <v>15</v>
      </c>
      <c r="C18" s="450">
        <v>25</v>
      </c>
      <c r="D18" s="450">
        <v>25</v>
      </c>
      <c r="E18" s="450"/>
      <c r="F18" s="65">
        <f t="shared" si="2"/>
        <v>25</v>
      </c>
      <c r="G18" s="452">
        <v>251046</v>
      </c>
      <c r="H18" s="452">
        <v>251046</v>
      </c>
      <c r="I18" s="452">
        <v>3777</v>
      </c>
      <c r="J18" s="182">
        <f t="shared" si="3"/>
        <v>254823</v>
      </c>
    </row>
    <row r="19" spans="1:10" ht="15.75">
      <c r="A19" s="30">
        <v>12</v>
      </c>
      <c r="B19" s="26" t="s">
        <v>446</v>
      </c>
      <c r="C19" s="450"/>
      <c r="D19" s="450"/>
      <c r="E19" s="450"/>
      <c r="F19" s="65">
        <f t="shared" si="2"/>
        <v>0</v>
      </c>
      <c r="G19" s="452"/>
      <c r="H19" s="452"/>
      <c r="I19" s="452"/>
      <c r="J19" s="182">
        <f t="shared" si="3"/>
        <v>0</v>
      </c>
    </row>
    <row r="20" spans="1:10" ht="15.75">
      <c r="A20" s="30">
        <v>13</v>
      </c>
      <c r="B20" s="46" t="s">
        <v>151</v>
      </c>
      <c r="C20" s="450">
        <v>28</v>
      </c>
      <c r="D20" s="450">
        <v>28</v>
      </c>
      <c r="E20" s="450">
        <v>2</v>
      </c>
      <c r="F20" s="65">
        <f t="shared" si="2"/>
        <v>30</v>
      </c>
      <c r="G20" s="452">
        <v>274196</v>
      </c>
      <c r="H20" s="452">
        <v>274196</v>
      </c>
      <c r="I20" s="452">
        <v>27870</v>
      </c>
      <c r="J20" s="182">
        <f t="shared" si="3"/>
        <v>302066</v>
      </c>
    </row>
    <row r="21" spans="1:10" ht="31.5">
      <c r="A21" s="30">
        <v>14</v>
      </c>
      <c r="B21" s="46" t="s">
        <v>308</v>
      </c>
      <c r="C21" s="450">
        <v>47</v>
      </c>
      <c r="D21" s="450">
        <v>47</v>
      </c>
      <c r="E21" s="450">
        <v>0</v>
      </c>
      <c r="F21" s="65">
        <f t="shared" si="2"/>
        <v>47</v>
      </c>
      <c r="G21" s="452">
        <v>255681</v>
      </c>
      <c r="H21" s="452">
        <v>255681</v>
      </c>
      <c r="I21" s="452">
        <v>0</v>
      </c>
      <c r="J21" s="182">
        <f t="shared" si="3"/>
        <v>255681</v>
      </c>
    </row>
    <row r="22" spans="1:10" ht="47.25">
      <c r="A22" s="30">
        <v>15</v>
      </c>
      <c r="B22" s="46" t="s">
        <v>198</v>
      </c>
      <c r="C22" s="65">
        <f>SUM(C23:C26)</f>
        <v>1</v>
      </c>
      <c r="D22" s="65">
        <f>SUM(D23:D26)</f>
        <v>1</v>
      </c>
      <c r="E22" s="65">
        <f>SUM(E23:E26)</f>
        <v>0</v>
      </c>
      <c r="F22" s="65">
        <f>SUM(F27:F27)</f>
        <v>0</v>
      </c>
      <c r="G22" s="65">
        <f>SUM(G23:G26)</f>
        <v>8365</v>
      </c>
      <c r="H22" s="65">
        <f>SUM(H23:H26)</f>
        <v>8365</v>
      </c>
      <c r="I22" s="65">
        <f>SUM(I23:I26)</f>
        <v>0</v>
      </c>
      <c r="J22" s="182">
        <f>SUM(J23:J26)</f>
        <v>8365</v>
      </c>
    </row>
    <row r="23" spans="1:10" ht="15.75">
      <c r="A23" s="30" t="s">
        <v>152</v>
      </c>
      <c r="B23" s="47" t="s">
        <v>419</v>
      </c>
      <c r="C23" s="203">
        <v>1</v>
      </c>
      <c r="D23" s="203">
        <v>1</v>
      </c>
      <c r="E23" s="203"/>
      <c r="F23" s="65">
        <f aca="true" t="shared" si="4" ref="F23:F29">C23+E23</f>
        <v>1</v>
      </c>
      <c r="G23" s="203">
        <v>8365</v>
      </c>
      <c r="H23" s="203">
        <v>8365</v>
      </c>
      <c r="I23" s="203"/>
      <c r="J23" s="182">
        <f>G23+I23</f>
        <v>8365</v>
      </c>
    </row>
    <row r="24" spans="1:10" ht="15.75">
      <c r="A24" s="30" t="s">
        <v>464</v>
      </c>
      <c r="B24" s="47" t="s">
        <v>465</v>
      </c>
      <c r="C24" s="203"/>
      <c r="D24" s="203"/>
      <c r="E24" s="203"/>
      <c r="F24" s="65">
        <f t="shared" si="4"/>
        <v>0</v>
      </c>
      <c r="G24" s="203"/>
      <c r="H24" s="203"/>
      <c r="I24" s="203"/>
      <c r="J24" s="182">
        <f>G24+I24</f>
        <v>0</v>
      </c>
    </row>
    <row r="25" spans="1:10" ht="15.75">
      <c r="A25" s="30" t="s">
        <v>466</v>
      </c>
      <c r="B25" s="47" t="s">
        <v>467</v>
      </c>
      <c r="C25" s="203"/>
      <c r="D25" s="203"/>
      <c r="E25" s="203"/>
      <c r="F25" s="65">
        <f t="shared" si="4"/>
        <v>0</v>
      </c>
      <c r="G25" s="203"/>
      <c r="H25" s="203"/>
      <c r="I25" s="203"/>
      <c r="J25" s="182">
        <f>G25+I25</f>
        <v>0</v>
      </c>
    </row>
    <row r="26" spans="1:10" ht="15.75">
      <c r="A26" s="30" t="s">
        <v>468</v>
      </c>
      <c r="B26" s="47" t="s">
        <v>469</v>
      </c>
      <c r="C26" s="203"/>
      <c r="D26" s="203"/>
      <c r="E26" s="203"/>
      <c r="F26" s="65">
        <f t="shared" si="4"/>
        <v>0</v>
      </c>
      <c r="G26" s="203"/>
      <c r="H26" s="203"/>
      <c r="I26" s="203"/>
      <c r="J26" s="182">
        <f>G26+I26</f>
        <v>0</v>
      </c>
    </row>
    <row r="27" spans="1:10" ht="15.75">
      <c r="A27" s="30"/>
      <c r="B27" s="26"/>
      <c r="C27" s="204"/>
      <c r="D27" s="204"/>
      <c r="E27" s="204"/>
      <c r="F27" s="205">
        <f t="shared" si="4"/>
        <v>0</v>
      </c>
      <c r="G27" s="204"/>
      <c r="H27" s="204"/>
      <c r="I27" s="204"/>
      <c r="J27" s="206"/>
    </row>
    <row r="28" spans="1:10" ht="15.75">
      <c r="A28" s="30">
        <v>16</v>
      </c>
      <c r="B28" s="46" t="s">
        <v>852</v>
      </c>
      <c r="C28" s="203">
        <v>7</v>
      </c>
      <c r="D28" s="203">
        <v>7</v>
      </c>
      <c r="E28" s="203">
        <v>8</v>
      </c>
      <c r="F28" s="65">
        <f t="shared" si="4"/>
        <v>15</v>
      </c>
      <c r="G28" s="203">
        <v>45859</v>
      </c>
      <c r="H28" s="203">
        <v>45859</v>
      </c>
      <c r="I28" s="203">
        <v>54868</v>
      </c>
      <c r="J28" s="182">
        <f>G28+I28</f>
        <v>100727</v>
      </c>
    </row>
    <row r="29" spans="1:10" ht="15.75">
      <c r="A29" s="30">
        <v>17</v>
      </c>
      <c r="B29" s="46" t="s">
        <v>309</v>
      </c>
      <c r="C29" s="203"/>
      <c r="D29" s="203"/>
      <c r="E29" s="203">
        <v>8</v>
      </c>
      <c r="F29" s="65">
        <f t="shared" si="4"/>
        <v>8</v>
      </c>
      <c r="G29" s="203"/>
      <c r="H29" s="203"/>
      <c r="I29" s="203">
        <v>50479</v>
      </c>
      <c r="J29" s="182">
        <f>G29+I29</f>
        <v>50479</v>
      </c>
    </row>
    <row r="30" spans="1:10" ht="16.5" thickBot="1">
      <c r="A30" s="31">
        <v>18</v>
      </c>
      <c r="B30" s="48" t="s">
        <v>199</v>
      </c>
      <c r="C30" s="466">
        <f aca="true" t="shared" si="5" ref="C30:J30">C7+C13+C16+C20+C21+C28+C29</f>
        <v>410</v>
      </c>
      <c r="D30" s="66">
        <f t="shared" si="5"/>
        <v>410</v>
      </c>
      <c r="E30" s="66">
        <f t="shared" si="5"/>
        <v>19</v>
      </c>
      <c r="F30" s="66">
        <f t="shared" si="5"/>
        <v>429</v>
      </c>
      <c r="G30" s="66">
        <f t="shared" si="5"/>
        <v>4035974</v>
      </c>
      <c r="H30" s="66">
        <f t="shared" si="5"/>
        <v>4035974</v>
      </c>
      <c r="I30" s="66">
        <f t="shared" si="5"/>
        <v>179242</v>
      </c>
      <c r="J30" s="185">
        <f t="shared" si="5"/>
        <v>4215216</v>
      </c>
    </row>
  </sheetData>
  <sheetProtection/>
  <mergeCells count="12">
    <mergeCell ref="C3:F3"/>
    <mergeCell ref="H3:H4"/>
    <mergeCell ref="A1:J1"/>
    <mergeCell ref="A2:J2"/>
    <mergeCell ref="G3:G5"/>
    <mergeCell ref="I3:I5"/>
    <mergeCell ref="C4:C5"/>
    <mergeCell ref="E4:E5"/>
    <mergeCell ref="F4:F5"/>
    <mergeCell ref="B3:B5"/>
    <mergeCell ref="A3:A5"/>
    <mergeCell ref="J3:J5"/>
  </mergeCells>
  <printOptions gridLines="1"/>
  <pageMargins left="0.47" right="0.31" top="0.75" bottom="0.41" header="0.5118110236220472" footer="0.28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19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7" sqref="B17"/>
    </sheetView>
  </sheetViews>
  <sheetFormatPr defaultColWidth="9.140625" defaultRowHeight="12.75"/>
  <cols>
    <col min="1" max="1" width="9.140625" style="249" customWidth="1"/>
    <col min="2" max="2" width="85.28125" style="249" customWidth="1"/>
    <col min="3" max="3" width="15.7109375" style="249" customWidth="1"/>
    <col min="4" max="4" width="19.8515625" style="249" customWidth="1"/>
    <col min="5" max="5" width="21.140625" style="249" customWidth="1"/>
    <col min="6" max="6" width="14.00390625" style="249" customWidth="1"/>
    <col min="7" max="7" width="16.421875" style="249" customWidth="1"/>
    <col min="8" max="16384" width="9.140625" style="249" customWidth="1"/>
  </cols>
  <sheetData>
    <row r="1" spans="1:7" ht="28.5" customHeight="1">
      <c r="A1" s="535" t="s">
        <v>595</v>
      </c>
      <c r="B1" s="535"/>
      <c r="C1" s="535"/>
      <c r="D1" s="535"/>
      <c r="E1" s="535"/>
      <c r="F1" s="535"/>
      <c r="G1" s="535"/>
    </row>
    <row r="2" spans="1:7" ht="44.25" customHeight="1" thickBot="1">
      <c r="A2" s="536" t="s">
        <v>915</v>
      </c>
      <c r="B2" s="536"/>
      <c r="C2" s="536"/>
      <c r="D2" s="536"/>
      <c r="E2" s="536"/>
      <c r="F2" s="536"/>
      <c r="G2" s="536"/>
    </row>
    <row r="3" spans="1:7" ht="15.75">
      <c r="A3" s="537" t="s">
        <v>33</v>
      </c>
      <c r="B3" s="539" t="s">
        <v>204</v>
      </c>
      <c r="C3" s="542" t="s">
        <v>17</v>
      </c>
      <c r="D3" s="542"/>
      <c r="E3" s="542"/>
      <c r="F3" s="543" t="s">
        <v>596</v>
      </c>
      <c r="G3" s="545" t="s">
        <v>31</v>
      </c>
    </row>
    <row r="4" spans="1:7" ht="15.75">
      <c r="A4" s="538"/>
      <c r="B4" s="540"/>
      <c r="C4" s="547" t="s">
        <v>31</v>
      </c>
      <c r="D4" s="547" t="s">
        <v>216</v>
      </c>
      <c r="E4" s="547"/>
      <c r="F4" s="544"/>
      <c r="G4" s="546"/>
    </row>
    <row r="5" spans="1:7" ht="15.75">
      <c r="A5" s="538"/>
      <c r="B5" s="541"/>
      <c r="C5" s="547"/>
      <c r="D5" s="250" t="s">
        <v>16</v>
      </c>
      <c r="E5" s="250" t="s">
        <v>597</v>
      </c>
      <c r="F5" s="544"/>
      <c r="G5" s="546"/>
    </row>
    <row r="6" spans="1:7" ht="15.75">
      <c r="A6" s="255"/>
      <c r="B6" s="251"/>
      <c r="C6" s="252" t="s">
        <v>598</v>
      </c>
      <c r="D6" s="252" t="s">
        <v>158</v>
      </c>
      <c r="E6" s="252" t="s">
        <v>159</v>
      </c>
      <c r="F6" s="252" t="s">
        <v>165</v>
      </c>
      <c r="G6" s="256" t="s">
        <v>217</v>
      </c>
    </row>
    <row r="7" spans="1:8" ht="26.25" customHeight="1">
      <c r="A7" s="257">
        <v>1</v>
      </c>
      <c r="B7" s="253" t="s">
        <v>854</v>
      </c>
      <c r="C7" s="207">
        <f aca="true" t="shared" si="0" ref="C7:C13">D7+E7</f>
        <v>396612.72</v>
      </c>
      <c r="D7" s="207">
        <f>D8+D11</f>
        <v>396612.72</v>
      </c>
      <c r="E7" s="207">
        <f>E8+E11</f>
        <v>0</v>
      </c>
      <c r="F7" s="207">
        <f>F8+F11</f>
        <v>0</v>
      </c>
      <c r="G7" s="208">
        <f aca="true" t="shared" si="1" ref="G7:G13">C7+F7</f>
        <v>396612.72</v>
      </c>
      <c r="H7" s="461"/>
    </row>
    <row r="8" spans="1:7" ht="31.5">
      <c r="A8" s="257">
        <v>2</v>
      </c>
      <c r="B8" s="258" t="s">
        <v>599</v>
      </c>
      <c r="C8" s="207">
        <f t="shared" si="0"/>
        <v>285409.69</v>
      </c>
      <c r="D8" s="207">
        <f>SUM(D9:D10)</f>
        <v>285409.69</v>
      </c>
      <c r="E8" s="207">
        <f>SUM(E9:E10)</f>
        <v>0</v>
      </c>
      <c r="F8" s="207">
        <f>SUM(F9:F10)</f>
        <v>0</v>
      </c>
      <c r="G8" s="211">
        <f t="shared" si="1"/>
        <v>285409.69</v>
      </c>
    </row>
    <row r="9" spans="1:7" ht="15.75">
      <c r="A9" s="257">
        <v>3</v>
      </c>
      <c r="B9" s="258" t="s">
        <v>627</v>
      </c>
      <c r="C9" s="209">
        <f t="shared" si="0"/>
        <v>284576.69</v>
      </c>
      <c r="D9" s="52">
        <v>284576.69</v>
      </c>
      <c r="E9" s="210">
        <v>0</v>
      </c>
      <c r="F9" s="210">
        <v>0</v>
      </c>
      <c r="G9" s="211">
        <f t="shared" si="1"/>
        <v>284576.69</v>
      </c>
    </row>
    <row r="10" spans="1:7" ht="15.75">
      <c r="A10" s="257">
        <v>4</v>
      </c>
      <c r="B10" s="258" t="s">
        <v>628</v>
      </c>
      <c r="C10" s="209">
        <f t="shared" si="0"/>
        <v>833</v>
      </c>
      <c r="D10" s="52">
        <v>833</v>
      </c>
      <c r="E10" s="210">
        <v>0</v>
      </c>
      <c r="F10" s="210">
        <v>0</v>
      </c>
      <c r="G10" s="211">
        <f t="shared" si="1"/>
        <v>833</v>
      </c>
    </row>
    <row r="11" spans="1:7" ht="31.5">
      <c r="A11" s="257">
        <v>5</v>
      </c>
      <c r="B11" s="258" t="s">
        <v>631</v>
      </c>
      <c r="C11" s="207">
        <f t="shared" si="0"/>
        <v>111203.03</v>
      </c>
      <c r="D11" s="477">
        <f>SUM(D12:D13)</f>
        <v>111203.03</v>
      </c>
      <c r="E11" s="207">
        <f>SUM(E12:E13)</f>
        <v>0</v>
      </c>
      <c r="F11" s="207">
        <f>SUM(F12:F13)</f>
        <v>0</v>
      </c>
      <c r="G11" s="211">
        <f t="shared" si="1"/>
        <v>111203.03</v>
      </c>
    </row>
    <row r="12" spans="1:7" ht="15.75">
      <c r="A12" s="257">
        <v>6</v>
      </c>
      <c r="B12" s="258" t="s">
        <v>629</v>
      </c>
      <c r="C12" s="212">
        <f t="shared" si="0"/>
        <v>108933.51</v>
      </c>
      <c r="D12" s="52">
        <v>108933.51</v>
      </c>
      <c r="E12" s="210">
        <v>0</v>
      </c>
      <c r="F12" s="210">
        <v>0</v>
      </c>
      <c r="G12" s="211">
        <f t="shared" si="1"/>
        <v>108933.51</v>
      </c>
    </row>
    <row r="13" spans="1:7" ht="15.75">
      <c r="A13" s="257">
        <v>7</v>
      </c>
      <c r="B13" s="258" t="s">
        <v>630</v>
      </c>
      <c r="C13" s="212">
        <f t="shared" si="0"/>
        <v>2269.52</v>
      </c>
      <c r="D13" s="52">
        <v>2269.52</v>
      </c>
      <c r="E13" s="210">
        <v>0</v>
      </c>
      <c r="F13" s="210">
        <v>0</v>
      </c>
      <c r="G13" s="211">
        <f t="shared" si="1"/>
        <v>2269.52</v>
      </c>
    </row>
    <row r="14" spans="1:7" s="19" customFormat="1" ht="24.75" customHeight="1">
      <c r="A14" s="257">
        <v>8</v>
      </c>
      <c r="B14" s="151" t="s">
        <v>613</v>
      </c>
      <c r="C14" s="213" t="s">
        <v>191</v>
      </c>
      <c r="D14" s="52">
        <v>91308.88</v>
      </c>
      <c r="E14" s="213" t="s">
        <v>191</v>
      </c>
      <c r="F14" s="213" t="s">
        <v>191</v>
      </c>
      <c r="G14" s="214" t="s">
        <v>191</v>
      </c>
    </row>
    <row r="15" spans="1:7" ht="31.5">
      <c r="A15" s="257">
        <v>9</v>
      </c>
      <c r="B15" s="258" t="s">
        <v>610</v>
      </c>
      <c r="C15" s="213" t="s">
        <v>191</v>
      </c>
      <c r="D15" s="52">
        <v>343873</v>
      </c>
      <c r="E15" s="213" t="s">
        <v>191</v>
      </c>
      <c r="F15" s="213" t="s">
        <v>191</v>
      </c>
      <c r="G15" s="214" t="s">
        <v>191</v>
      </c>
    </row>
    <row r="16" spans="1:7" ht="15.75">
      <c r="A16" s="257">
        <v>10</v>
      </c>
      <c r="B16" s="258" t="s">
        <v>853</v>
      </c>
      <c r="C16" s="213" t="s">
        <v>191</v>
      </c>
      <c r="D16" s="212">
        <f>D14+D15-D7</f>
        <v>38569.16000000003</v>
      </c>
      <c r="E16" s="213" t="s">
        <v>191</v>
      </c>
      <c r="F16" s="213" t="s">
        <v>191</v>
      </c>
      <c r="G16" s="214" t="s">
        <v>191</v>
      </c>
    </row>
    <row r="17" spans="1:7" s="373" customFormat="1" ht="15.75">
      <c r="A17" s="368">
        <v>11</v>
      </c>
      <c r="B17" s="510" t="s">
        <v>855</v>
      </c>
      <c r="C17" s="369">
        <f>D17+E17</f>
        <v>43142.4</v>
      </c>
      <c r="D17" s="453">
        <v>43142.4</v>
      </c>
      <c r="E17" s="370">
        <v>0</v>
      </c>
      <c r="F17" s="371" t="s">
        <v>191</v>
      </c>
      <c r="G17" s="372" t="s">
        <v>191</v>
      </c>
    </row>
    <row r="18" spans="1:7" ht="15.75">
      <c r="A18" s="257">
        <v>12</v>
      </c>
      <c r="B18" s="259" t="s">
        <v>1079</v>
      </c>
      <c r="C18" s="212">
        <f>D18</f>
        <v>641</v>
      </c>
      <c r="D18" s="52">
        <v>641</v>
      </c>
      <c r="E18" s="213" t="s">
        <v>191</v>
      </c>
      <c r="F18" s="210">
        <v>0</v>
      </c>
      <c r="G18" s="211">
        <f>C18+F18</f>
        <v>641</v>
      </c>
    </row>
    <row r="19" spans="1:7" ht="16.5" thickBot="1">
      <c r="A19" s="375">
        <v>13</v>
      </c>
      <c r="B19" s="260" t="s">
        <v>600</v>
      </c>
      <c r="C19" s="455">
        <f>IF(C18=0,0,+C7/C18)</f>
        <v>618.7405928237129</v>
      </c>
      <c r="D19" s="455">
        <f>IF(D18=0,0,+D7/D18)</f>
        <v>618.7405928237129</v>
      </c>
      <c r="E19" s="215" t="s">
        <v>191</v>
      </c>
      <c r="F19" s="374">
        <f>IF(F18=0,0,+F7/F18)</f>
        <v>0</v>
      </c>
      <c r="G19" s="376">
        <f>IF(G18=0,0,+G7/G18)</f>
        <v>618.7405928237129</v>
      </c>
    </row>
  </sheetData>
  <sheetProtection/>
  <mergeCells count="9">
    <mergeCell ref="A1:G1"/>
    <mergeCell ref="A2:G2"/>
    <mergeCell ref="A3:A5"/>
    <mergeCell ref="B3:B5"/>
    <mergeCell ref="C3:E3"/>
    <mergeCell ref="F3:F5"/>
    <mergeCell ref="G3:G5"/>
    <mergeCell ref="C4:C5"/>
    <mergeCell ref="D4:E4"/>
  </mergeCells>
  <printOptions/>
  <pageMargins left="0.45" right="0.33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Tabuľky k výročnej správe o hospodárení VVš 2004</dc:title>
  <dc:subject/>
  <dc:creator>Viest</dc:creator>
  <cp:keywords/>
  <dc:description/>
  <cp:lastModifiedBy>Jozef Vavro</cp:lastModifiedBy>
  <cp:lastPrinted>2010-04-22T12:24:29Z</cp:lastPrinted>
  <dcterms:created xsi:type="dcterms:W3CDTF">2002-06-05T18:53:25Z</dcterms:created>
  <dcterms:modified xsi:type="dcterms:W3CDTF">2010-04-22T12:25:24Z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